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103896\Desktop\Inet ACOM 306 CYE 27\"/>
    </mc:Choice>
  </mc:AlternateContent>
  <xr:revisionPtr revIDLastSave="0" documentId="8_{D429840E-AA4E-45B5-829F-59BC1768D3E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ttachment A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gF2qLroSjte6qr1yzbAK7BCgETUA=="/>
    </ext>
  </extLst>
</workbook>
</file>

<file path=xl/calcChain.xml><?xml version="1.0" encoding="utf-8"?>
<calcChain xmlns="http://schemas.openxmlformats.org/spreadsheetml/2006/main">
  <c r="G23" i="1" l="1"/>
  <c r="G26" i="1"/>
  <c r="E21" i="1" l="1"/>
  <c r="G21" i="1" s="1"/>
  <c r="E22" i="1"/>
  <c r="G22" i="1" s="1"/>
  <c r="E23" i="1"/>
  <c r="E24" i="1"/>
  <c r="G24" i="1" s="1"/>
  <c r="E25" i="1"/>
  <c r="G25" i="1" s="1"/>
  <c r="E26" i="1"/>
  <c r="E20" i="1"/>
  <c r="G20" i="1" s="1"/>
  <c r="K26" i="1" l="1"/>
  <c r="C26" i="1"/>
  <c r="K25" i="1"/>
  <c r="C25" i="1"/>
  <c r="K24" i="1"/>
  <c r="C24" i="1"/>
  <c r="K23" i="1"/>
  <c r="C23" i="1"/>
  <c r="H23" i="1" s="1"/>
  <c r="K22" i="1"/>
  <c r="C22" i="1"/>
  <c r="K21" i="1"/>
  <c r="C21" i="1"/>
  <c r="K20" i="1"/>
  <c r="C20" i="1"/>
  <c r="H20" i="1" s="1"/>
  <c r="B14" i="1"/>
  <c r="C13" i="1"/>
  <c r="I26" i="1" s="1"/>
  <c r="C12" i="1"/>
  <c r="I25" i="1" s="1"/>
  <c r="C11" i="1"/>
  <c r="I24" i="1" s="1"/>
  <c r="C10" i="1"/>
  <c r="I23" i="1" s="1"/>
  <c r="C9" i="1"/>
  <c r="I22" i="1" s="1"/>
  <c r="C8" i="1"/>
  <c r="I21" i="1" s="1"/>
  <c r="C7" i="1"/>
  <c r="I20" i="1" s="1"/>
  <c r="H22" i="1" l="1"/>
  <c r="J22" i="1" s="1"/>
  <c r="H26" i="1"/>
  <c r="J26" i="1" s="1"/>
  <c r="C14" i="1"/>
  <c r="I27" i="1"/>
  <c r="H21" i="1"/>
  <c r="H25" i="1"/>
  <c r="H24" i="1"/>
  <c r="L26" i="1" l="1"/>
  <c r="L23" i="1"/>
  <c r="L25" i="1"/>
  <c r="L20" i="1"/>
  <c r="L21" i="1"/>
  <c r="L24" i="1"/>
  <c r="L22" i="1"/>
  <c r="J25" i="1"/>
  <c r="J21" i="1"/>
  <c r="J20" i="1"/>
  <c r="J24" i="1"/>
  <c r="J23" i="1"/>
  <c r="L27" i="1" l="1"/>
  <c r="J27" i="1"/>
  <c r="M27" i="1" s="1"/>
  <c r="M25" i="1" l="1"/>
  <c r="N25" i="1" s="1"/>
  <c r="M26" i="1"/>
  <c r="N26" i="1" s="1"/>
  <c r="M21" i="1"/>
  <c r="N21" i="1" s="1"/>
  <c r="M22" i="1"/>
  <c r="N22" i="1" s="1"/>
  <c r="M23" i="1"/>
  <c r="N23" i="1" s="1"/>
  <c r="M24" i="1"/>
  <c r="N24" i="1" s="1"/>
  <c r="M20" i="1"/>
  <c r="N20" i="1" s="1"/>
  <c r="N27" i="1" l="1"/>
</calcChain>
</file>

<file path=xl/sharedStrings.xml><?xml version="1.0" encoding="utf-8"?>
<sst xmlns="http://schemas.openxmlformats.org/spreadsheetml/2006/main" count="57" uniqueCount="44">
  <si>
    <r>
      <t xml:space="preserve">The values contained in this spreadsheet are </t>
    </r>
    <r>
      <rPr>
        <b/>
        <i/>
        <u/>
        <sz val="11"/>
        <rFont val="Calibri"/>
        <family val="2"/>
        <scheme val="minor"/>
      </rPr>
      <t>illustrative only</t>
    </r>
    <r>
      <rPr>
        <b/>
        <i/>
        <sz val="11"/>
        <rFont val="Calibri"/>
        <family val="2"/>
        <scheme val="minor"/>
      </rPr>
      <t xml:space="preserve"> and do not reflect real MCO capitations or measure performance.</t>
    </r>
  </si>
  <si>
    <t>Withhold %</t>
  </si>
  <si>
    <t>Points Associated with Achievement and Improvement Benchmarks (BM)</t>
  </si>
  <si>
    <t>MCO</t>
  </si>
  <si>
    <t>Total Capitation</t>
  </si>
  <si>
    <t>$ Withhold</t>
  </si>
  <si>
    <t>Criteria</t>
  </si>
  <si>
    <t>Points</t>
  </si>
  <si>
    <t>Plan A</t>
  </si>
  <si>
    <t>Performance above or equal to High-Performance BM</t>
  </si>
  <si>
    <t>Plan B</t>
  </si>
  <si>
    <t>Performance above or equal to Threshold BM but less than High-Performance BM</t>
  </si>
  <si>
    <t>Plan C</t>
  </si>
  <si>
    <t xml:space="preserve">Performance below the Threshold BM </t>
  </si>
  <si>
    <t>Plan D</t>
  </si>
  <si>
    <t>Statistically significant improvement</t>
  </si>
  <si>
    <t>Plan E</t>
  </si>
  <si>
    <t>No improvement</t>
  </si>
  <si>
    <t>Plan F</t>
  </si>
  <si>
    <t>Plan G</t>
  </si>
  <si>
    <t>Line of Business Total</t>
  </si>
  <si>
    <r>
      <t xml:space="preserve">Child and Adolescent Well-Care Visits  </t>
    </r>
    <r>
      <rPr>
        <i/>
        <sz val="11"/>
        <color theme="0"/>
        <rFont val="Calibri"/>
        <family val="2"/>
        <scheme val="minor"/>
      </rPr>
      <t>Higher is Better</t>
    </r>
  </si>
  <si>
    <t>Percent of Withhold</t>
  </si>
  <si>
    <t>CY 2024 
Rate</t>
  </si>
  <si>
    <t>Performance Achievement Score</t>
  </si>
  <si>
    <t>CY 2023
Rate</t>
  </si>
  <si>
    <t>Rate ∆</t>
  </si>
  <si>
    <r>
      <t>Statistically Significant</t>
    </r>
    <r>
      <rPr>
        <b/>
        <vertAlign val="superscript"/>
        <sz val="11"/>
        <color theme="0"/>
        <rFont val="Calibri"/>
        <family val="2"/>
        <scheme val="minor"/>
      </rPr>
      <t>1</t>
    </r>
    <r>
      <rPr>
        <b/>
        <sz val="11"/>
        <color theme="0"/>
        <rFont val="Calibri"/>
        <family val="2"/>
        <scheme val="minor"/>
      </rPr>
      <t xml:space="preserve">
</t>
    </r>
    <r>
      <rPr>
        <i/>
        <sz val="10"/>
        <color theme="0"/>
        <rFont val="Calibri"/>
        <family val="2"/>
        <scheme val="minor"/>
      </rPr>
      <t>(p</t>
    </r>
    <r>
      <rPr>
        <sz val="10"/>
        <color theme="0"/>
        <rFont val="Aptos Narrow"/>
        <family val="2"/>
      </rPr>
      <t>≤</t>
    </r>
    <r>
      <rPr>
        <i/>
        <sz val="10"/>
        <color theme="0"/>
        <rFont val="Calibri"/>
        <family val="2"/>
        <scheme val="minor"/>
      </rPr>
      <t>0.05)</t>
    </r>
  </si>
  <si>
    <t>Performance Improvement Score</t>
  </si>
  <si>
    <t>Combined Performance Score</t>
  </si>
  <si>
    <t>Measure-Specific Withhold</t>
  </si>
  <si>
    <t>Measure-Specific Earned CPS
Payment</t>
  </si>
  <si>
    <t>Rank</t>
  </si>
  <si>
    <t>QMP Incentive Weights</t>
  </si>
  <si>
    <t>Measure-Specific QMP Incentive
Payment</t>
  </si>
  <si>
    <t>Measure-Specific Earned 
Payment</t>
  </si>
  <si>
    <t>No</t>
  </si>
  <si>
    <t>Yes</t>
  </si>
  <si>
    <t>N/A</t>
  </si>
  <si>
    <r>
      <t>Threshold Benchmark</t>
    </r>
    <r>
      <rPr>
        <vertAlign val="superscript"/>
        <sz val="11"/>
        <color theme="1"/>
        <rFont val="Calibri"/>
        <family val="2"/>
        <scheme val="minor"/>
      </rPr>
      <t>2</t>
    </r>
  </si>
  <si>
    <r>
      <t>High-Performance Benchmark</t>
    </r>
    <r>
      <rPr>
        <vertAlign val="superscript"/>
        <sz val="11"/>
        <color theme="1"/>
        <rFont val="Calibri"/>
        <family val="2"/>
        <scheme val="minor"/>
      </rPr>
      <t>2</t>
    </r>
  </si>
  <si>
    <t>Minimum Denominator Size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</si>
  <si>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>The p-value is calculated using a Pearson chi-squared statistical test.</t>
    </r>
  </si>
  <si>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The benchmark values are based on National Committee of Quality Assurance (NCQA) Medicaid percentile data.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</si>
</sst>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00_);_(* \(#,##0.000\);_(* &quot;-&quot;??_);_(@_)"/>
    <numFmt numFmtId="166" formatCode="_(* #,##0.0000_);_(* \(#,##0.0000\);_(* &quot;-&quot;??_);_(@_)"/>
    <numFmt numFmtId="167" formatCode="0.0"/>
    <numFmt numFmtId="168" formatCode="0.0%"/>
    <numFmt numFmtId="169" formatCode="0.000"/>
    <numFmt numFmtId="170" formatCode="_(&quot;$&quot;* #,##0_);_(&quot;$&quot;* \(#,##0\);_(&quot;$&quot;* &quot;-&quot;??_);_(@_)"/>
  </numFmts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444444"/>
      <name val="Calibri"/>
      <family val="2"/>
      <scheme val="minor"/>
    </font>
    <font>
      <sz val="11"/>
      <color rgb="FF7F7F7F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u/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0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  <font>
      <sz val="10"/>
      <color theme="0"/>
      <name val="Aptos Narrow"/>
      <family val="2"/>
    </font>
    <font>
      <vertAlign val="superscript"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rgb="FFC2D69B"/>
      </patternFill>
    </fill>
    <fill>
      <patternFill patternType="solid">
        <fgColor rgb="FF369992"/>
        <bgColor indexed="64"/>
      </patternFill>
    </fill>
    <fill>
      <patternFill patternType="solid">
        <fgColor rgb="FF369992"/>
        <bgColor rgb="FF1F497D"/>
      </patternFill>
    </fill>
    <fill>
      <patternFill patternType="solid">
        <fgColor rgb="FF369992"/>
        <bgColor theme="4"/>
      </patternFill>
    </fill>
    <fill>
      <patternFill patternType="solid">
        <fgColor rgb="FF369992"/>
        <bgColor rgb="FF548DD4"/>
      </patternFill>
    </fill>
    <fill>
      <patternFill patternType="solid">
        <fgColor rgb="FF369992"/>
        <bgColor rgb="FFFFC000"/>
      </patternFill>
    </fill>
    <fill>
      <patternFill patternType="solid">
        <fgColor rgb="FF369992"/>
        <bgColor rgb="FFC2D69B"/>
      </patternFill>
    </fill>
    <fill>
      <patternFill patternType="solid">
        <fgColor rgb="FF369992"/>
        <bgColor rgb="FFDAEEF3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3" fillId="0" borderId="0" xfId="0" applyFont="1"/>
    <xf numFmtId="44" fontId="1" fillId="0" borderId="0" xfId="0" applyNumberFormat="1" applyFont="1"/>
    <xf numFmtId="2" fontId="1" fillId="0" borderId="0" xfId="0" applyNumberFormat="1" applyFont="1"/>
    <xf numFmtId="0" fontId="5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3" fontId="1" fillId="0" borderId="0" xfId="0" applyNumberFormat="1" applyFont="1"/>
    <xf numFmtId="166" fontId="1" fillId="0" borderId="0" xfId="0" applyNumberFormat="1" applyFont="1"/>
    <xf numFmtId="0" fontId="5" fillId="0" borderId="0" xfId="0" applyFont="1" applyAlignment="1">
      <alignment horizontal="center"/>
    </xf>
    <xf numFmtId="165" fontId="1" fillId="0" borderId="0" xfId="0" applyNumberFormat="1" applyFont="1"/>
    <xf numFmtId="164" fontId="1" fillId="0" borderId="0" xfId="0" applyNumberFormat="1" applyFont="1"/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168" fontId="1" fillId="0" borderId="0" xfId="0" applyNumberFormat="1" applyFont="1" applyAlignment="1">
      <alignment horizontal="center"/>
    </xf>
    <xf numFmtId="169" fontId="1" fillId="0" borderId="0" xfId="0" applyNumberFormat="1" applyFont="1" applyAlignment="1">
      <alignment horizontal="left"/>
    </xf>
    <xf numFmtId="168" fontId="1" fillId="0" borderId="0" xfId="0" applyNumberFormat="1" applyFont="1"/>
    <xf numFmtId="170" fontId="1" fillId="0" borderId="0" xfId="0" applyNumberFormat="1" applyFont="1"/>
    <xf numFmtId="0" fontId="6" fillId="0" borderId="0" xfId="0" applyFont="1"/>
    <xf numFmtId="2" fontId="2" fillId="0" borderId="0" xfId="0" applyNumberFormat="1" applyFont="1" applyAlignment="1">
      <alignment horizontal="center"/>
    </xf>
    <xf numFmtId="167" fontId="8" fillId="2" borderId="8" xfId="0" applyNumberFormat="1" applyFont="1" applyFill="1" applyBorder="1"/>
    <xf numFmtId="167" fontId="8" fillId="2" borderId="10" xfId="0" applyNumberFormat="1" applyFont="1" applyFill="1" applyBorder="1"/>
    <xf numFmtId="167" fontId="8" fillId="2" borderId="13" xfId="0" applyNumberFormat="1" applyFont="1" applyFill="1" applyBorder="1"/>
    <xf numFmtId="169" fontId="1" fillId="0" borderId="2" xfId="0" applyNumberFormat="1" applyFont="1" applyBorder="1" applyAlignment="1">
      <alignment horizontal="left"/>
    </xf>
    <xf numFmtId="169" fontId="1" fillId="0" borderId="3" xfId="0" applyNumberFormat="1" applyFont="1" applyBorder="1" applyAlignment="1">
      <alignment horizontal="left"/>
    </xf>
    <xf numFmtId="165" fontId="7" fillId="0" borderId="11" xfId="0" applyNumberFormat="1" applyFont="1" applyBorder="1"/>
    <xf numFmtId="0" fontId="7" fillId="0" borderId="12" xfId="0" applyFont="1" applyBorder="1"/>
    <xf numFmtId="165" fontId="7" fillId="0" borderId="14" xfId="0" applyNumberFormat="1" applyFont="1" applyBorder="1"/>
    <xf numFmtId="0" fontId="7" fillId="0" borderId="15" xfId="0" applyFont="1" applyBorder="1"/>
    <xf numFmtId="165" fontId="7" fillId="0" borderId="6" xfId="0" applyNumberFormat="1" applyFont="1" applyBorder="1"/>
    <xf numFmtId="0" fontId="7" fillId="0" borderId="7" xfId="0" applyFont="1" applyBorder="1"/>
    <xf numFmtId="0" fontId="9" fillId="0" borderId="0" xfId="0" applyFont="1"/>
    <xf numFmtId="0" fontId="12" fillId="4" borderId="1" xfId="0" applyFont="1" applyFill="1" applyBorder="1"/>
    <xf numFmtId="0" fontId="13" fillId="4" borderId="2" xfId="0" applyFont="1" applyFill="1" applyBorder="1"/>
    <xf numFmtId="0" fontId="13" fillId="4" borderId="3" xfId="0" applyFont="1" applyFill="1" applyBorder="1"/>
    <xf numFmtId="0" fontId="12" fillId="3" borderId="1" xfId="0" applyFont="1" applyFill="1" applyBorder="1" applyAlignment="1">
      <alignment horizontal="left"/>
    </xf>
    <xf numFmtId="0" fontId="12" fillId="3" borderId="2" xfId="0" applyFont="1" applyFill="1" applyBorder="1" applyAlignment="1">
      <alignment horizontal="left"/>
    </xf>
    <xf numFmtId="9" fontId="12" fillId="3" borderId="3" xfId="0" applyNumberFormat="1" applyFont="1" applyFill="1" applyBorder="1" applyAlignment="1">
      <alignment horizontal="center"/>
    </xf>
    <xf numFmtId="165" fontId="12" fillId="5" borderId="1" xfId="0" applyNumberFormat="1" applyFont="1" applyFill="1" applyBorder="1"/>
    <xf numFmtId="0" fontId="12" fillId="5" borderId="2" xfId="0" applyFont="1" applyFill="1" applyBorder="1"/>
    <xf numFmtId="165" fontId="12" fillId="5" borderId="5" xfId="0" applyNumberFormat="1" applyFont="1" applyFill="1" applyBorder="1"/>
    <xf numFmtId="0" fontId="12" fillId="3" borderId="1" xfId="0" applyFont="1" applyFill="1" applyBorder="1" applyAlignment="1">
      <alignment wrapText="1"/>
    </xf>
    <xf numFmtId="0" fontId="13" fillId="7" borderId="2" xfId="0" applyFont="1" applyFill="1" applyBorder="1"/>
    <xf numFmtId="0" fontId="13" fillId="7" borderId="3" xfId="0" applyFont="1" applyFill="1" applyBorder="1"/>
    <xf numFmtId="0" fontId="13" fillId="3" borderId="4" xfId="0" applyFont="1" applyFill="1" applyBorder="1" applyAlignment="1">
      <alignment horizontal="left"/>
    </xf>
    <xf numFmtId="9" fontId="12" fillId="8" borderId="9" xfId="0" applyNumberFormat="1" applyFont="1" applyFill="1" applyBorder="1"/>
    <xf numFmtId="0" fontId="12" fillId="9" borderId="17" xfId="0" applyFont="1" applyFill="1" applyBorder="1" applyAlignment="1">
      <alignment horizontal="center" vertical="center" wrapText="1"/>
    </xf>
    <xf numFmtId="164" fontId="12" fillId="6" borderId="17" xfId="0" applyNumberFormat="1" applyFont="1" applyFill="1" applyBorder="1" applyAlignment="1">
      <alignment wrapText="1"/>
    </xf>
    <xf numFmtId="0" fontId="7" fillId="0" borderId="16" xfId="0" applyFont="1" applyBorder="1" applyAlignment="1">
      <alignment horizontal="left"/>
    </xf>
    <xf numFmtId="44" fontId="7" fillId="0" borderId="16" xfId="0" applyNumberFormat="1" applyFont="1" applyBorder="1"/>
    <xf numFmtId="0" fontId="12" fillId="3" borderId="16" xfId="0" applyFont="1" applyFill="1" applyBorder="1" applyAlignment="1">
      <alignment horizontal="left"/>
    </xf>
    <xf numFmtId="44" fontId="8" fillId="0" borderId="16" xfId="0" applyNumberFormat="1" applyFont="1" applyBorder="1"/>
    <xf numFmtId="0" fontId="12" fillId="9" borderId="18" xfId="0" applyFont="1" applyFill="1" applyBorder="1" applyAlignment="1">
      <alignment horizontal="center" vertical="center" wrapText="1"/>
    </xf>
    <xf numFmtId="164" fontId="12" fillId="9" borderId="18" xfId="0" applyNumberFormat="1" applyFont="1" applyFill="1" applyBorder="1" applyAlignment="1">
      <alignment horizontal="center" vertical="center" wrapText="1"/>
    </xf>
    <xf numFmtId="168" fontId="1" fillId="0" borderId="16" xfId="0" applyNumberFormat="1" applyFont="1" applyBorder="1" applyAlignment="1">
      <alignment horizontal="center"/>
    </xf>
    <xf numFmtId="167" fontId="8" fillId="0" borderId="16" xfId="0" applyNumberFormat="1" applyFont="1" applyBorder="1" applyAlignment="1">
      <alignment horizontal="center"/>
    </xf>
    <xf numFmtId="168" fontId="7" fillId="0" borderId="16" xfId="0" applyNumberFormat="1" applyFont="1" applyBorder="1" applyAlignment="1">
      <alignment horizontal="center"/>
    </xf>
    <xf numFmtId="2" fontId="7" fillId="0" borderId="16" xfId="0" applyNumberFormat="1" applyFont="1" applyBorder="1" applyAlignment="1">
      <alignment horizontal="center"/>
    </xf>
    <xf numFmtId="44" fontId="1" fillId="0" borderId="16" xfId="0" applyNumberFormat="1" applyFont="1" applyBorder="1"/>
    <xf numFmtId="0" fontId="5" fillId="0" borderId="16" xfId="0" applyFont="1" applyBorder="1" applyAlignment="1">
      <alignment horizontal="center"/>
    </xf>
    <xf numFmtId="169" fontId="7" fillId="0" borderId="16" xfId="0" applyNumberFormat="1" applyFont="1" applyBorder="1" applyAlignment="1">
      <alignment horizontal="center"/>
    </xf>
    <xf numFmtId="44" fontId="8" fillId="0" borderId="16" xfId="0" applyNumberFormat="1" applyFont="1" applyBorder="1" applyAlignment="1">
      <alignment horizontal="right"/>
    </xf>
    <xf numFmtId="168" fontId="8" fillId="0" borderId="16" xfId="0" applyNumberFormat="1" applyFont="1" applyBorder="1" applyAlignment="1">
      <alignment horizontal="center"/>
    </xf>
    <xf numFmtId="168" fontId="3" fillId="0" borderId="16" xfId="0" applyNumberFormat="1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44" fontId="3" fillId="0" borderId="16" xfId="0" applyNumberFormat="1" applyFont="1" applyBorder="1"/>
    <xf numFmtId="169" fontId="8" fillId="0" borderId="16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7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7" fillId="0" borderId="16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69992"/>
      <color rgb="FFCC6C20"/>
      <color rgb="FF2F8DCB"/>
      <color rgb="FF7121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998"/>
  <sheetViews>
    <sheetView tabSelected="1" view="pageLayout" zoomScaleNormal="100" workbookViewId="0">
      <selection activeCell="H36" sqref="H36"/>
    </sheetView>
  </sheetViews>
  <sheetFormatPr defaultColWidth="14.42578125" defaultRowHeight="15" customHeight="1" x14ac:dyDescent="0.25"/>
  <cols>
    <col min="1" max="1" width="37" style="1" customWidth="1"/>
    <col min="2" max="2" width="17.85546875" style="1" bestFit="1" customWidth="1"/>
    <col min="3" max="3" width="15.140625" style="1" bestFit="1" customWidth="1"/>
    <col min="4" max="6" width="12.5703125" style="1" customWidth="1"/>
    <col min="7" max="8" width="14.5703125" style="1" customWidth="1"/>
    <col min="9" max="9" width="18.140625" style="1" customWidth="1"/>
    <col min="10" max="10" width="14.42578125" style="1" bestFit="1" customWidth="1"/>
    <col min="11" max="12" width="12.5703125" style="1" customWidth="1"/>
    <col min="13" max="14" width="14.140625" style="1" bestFit="1" customWidth="1"/>
    <col min="15" max="16" width="10.5703125" style="1" customWidth="1"/>
    <col min="17" max="21" width="14.5703125" style="1" customWidth="1"/>
    <col min="22" max="22" width="10.5703125" style="1" customWidth="1"/>
    <col min="23" max="23" width="14.5703125" style="1" customWidth="1"/>
    <col min="24" max="25" width="17.5703125" style="1" customWidth="1"/>
    <col min="26" max="26" width="17.42578125" style="1" customWidth="1"/>
    <col min="27" max="27" width="14.42578125" style="1" customWidth="1"/>
    <col min="28" max="28" width="15.5703125" style="1" customWidth="1"/>
    <col min="29" max="29" width="15" style="1" customWidth="1"/>
    <col min="30" max="30" width="9.140625" style="1" customWidth="1"/>
    <col min="31" max="16384" width="14.42578125" style="1"/>
  </cols>
  <sheetData>
    <row r="1" spans="1:24" x14ac:dyDescent="0.25">
      <c r="A1" s="32" t="s">
        <v>0</v>
      </c>
    </row>
    <row r="2" spans="1:24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4" x14ac:dyDescent="0.25">
      <c r="A3" s="7"/>
    </row>
    <row r="4" spans="1:24" x14ac:dyDescent="0.25">
      <c r="A4" s="36" t="s">
        <v>1</v>
      </c>
      <c r="B4" s="37"/>
      <c r="C4" s="38">
        <v>0.01</v>
      </c>
      <c r="K4" s="2"/>
      <c r="L4" s="2"/>
      <c r="U4" s="2"/>
    </row>
    <row r="5" spans="1:24" x14ac:dyDescent="0.25">
      <c r="E5" s="33" t="s">
        <v>2</v>
      </c>
      <c r="F5" s="34"/>
      <c r="G5" s="34"/>
      <c r="H5" s="34"/>
      <c r="I5" s="34"/>
      <c r="J5" s="35"/>
      <c r="M5" s="8"/>
    </row>
    <row r="6" spans="1:24" x14ac:dyDescent="0.25">
      <c r="A6" s="47" t="s">
        <v>3</v>
      </c>
      <c r="B6" s="48" t="s">
        <v>4</v>
      </c>
      <c r="C6" s="48" t="s">
        <v>5</v>
      </c>
      <c r="E6" s="39" t="s">
        <v>6</v>
      </c>
      <c r="F6" s="40"/>
      <c r="G6" s="40"/>
      <c r="H6" s="40"/>
      <c r="I6" s="40"/>
      <c r="J6" s="41" t="s">
        <v>7</v>
      </c>
      <c r="L6" s="8"/>
      <c r="M6" s="8"/>
    </row>
    <row r="7" spans="1:24" x14ac:dyDescent="0.25">
      <c r="A7" s="49" t="s">
        <v>8</v>
      </c>
      <c r="B7" s="50">
        <v>1800000000</v>
      </c>
      <c r="C7" s="50">
        <f t="shared" ref="C7:C13" si="0">B7*$C$4</f>
        <v>18000000</v>
      </c>
      <c r="D7" s="9"/>
      <c r="E7" s="26" t="s">
        <v>9</v>
      </c>
      <c r="F7" s="27"/>
      <c r="G7" s="27"/>
      <c r="H7" s="27"/>
      <c r="I7" s="27"/>
      <c r="J7" s="22">
        <v>1</v>
      </c>
    </row>
    <row r="8" spans="1:24" x14ac:dyDescent="0.25">
      <c r="A8" s="49" t="s">
        <v>10</v>
      </c>
      <c r="B8" s="50">
        <v>900000000</v>
      </c>
      <c r="C8" s="50">
        <f t="shared" si="0"/>
        <v>9000000</v>
      </c>
      <c r="D8" s="9"/>
      <c r="E8" s="28" t="s">
        <v>11</v>
      </c>
      <c r="F8" s="29"/>
      <c r="G8" s="29"/>
      <c r="H8" s="29"/>
      <c r="I8" s="29"/>
      <c r="J8" s="23">
        <v>0.5</v>
      </c>
      <c r="S8" s="3"/>
    </row>
    <row r="9" spans="1:24" x14ac:dyDescent="0.25">
      <c r="A9" s="49" t="s">
        <v>12</v>
      </c>
      <c r="B9" s="50">
        <v>725000000</v>
      </c>
      <c r="C9" s="50">
        <f t="shared" si="0"/>
        <v>7250000</v>
      </c>
      <c r="D9" s="9"/>
      <c r="E9" s="28" t="s">
        <v>13</v>
      </c>
      <c r="F9" s="29"/>
      <c r="G9" s="29"/>
      <c r="H9" s="29"/>
      <c r="I9" s="29"/>
      <c r="J9" s="23">
        <v>0</v>
      </c>
      <c r="S9" s="3"/>
    </row>
    <row r="10" spans="1:24" x14ac:dyDescent="0.25">
      <c r="A10" s="49" t="s">
        <v>14</v>
      </c>
      <c r="B10" s="50">
        <v>550000000</v>
      </c>
      <c r="C10" s="50">
        <f t="shared" si="0"/>
        <v>5500000</v>
      </c>
      <c r="D10" s="9"/>
      <c r="E10" s="28" t="s">
        <v>15</v>
      </c>
      <c r="F10" s="29"/>
      <c r="G10" s="29"/>
      <c r="H10" s="29"/>
      <c r="I10" s="29"/>
      <c r="J10" s="23">
        <v>0.5</v>
      </c>
      <c r="M10" s="4"/>
      <c r="N10" s="10"/>
      <c r="S10" s="3"/>
    </row>
    <row r="11" spans="1:24" x14ac:dyDescent="0.25">
      <c r="A11" s="49" t="s">
        <v>16</v>
      </c>
      <c r="B11" s="50">
        <v>240000000</v>
      </c>
      <c r="C11" s="50">
        <f t="shared" si="0"/>
        <v>2400000</v>
      </c>
      <c r="D11" s="9"/>
      <c r="E11" s="30" t="s">
        <v>17</v>
      </c>
      <c r="F11" s="31"/>
      <c r="G11" s="31"/>
      <c r="H11" s="31"/>
      <c r="I11" s="31"/>
      <c r="J11" s="21">
        <v>0</v>
      </c>
      <c r="M11" s="4"/>
      <c r="N11" s="10"/>
      <c r="S11" s="3"/>
    </row>
    <row r="12" spans="1:24" x14ac:dyDescent="0.25">
      <c r="A12" s="49" t="s">
        <v>18</v>
      </c>
      <c r="B12" s="50">
        <v>450000000</v>
      </c>
      <c r="C12" s="50">
        <f t="shared" si="0"/>
        <v>4500000</v>
      </c>
      <c r="D12" s="9"/>
      <c r="L12" s="4"/>
      <c r="M12" s="10"/>
      <c r="S12" s="3"/>
    </row>
    <row r="13" spans="1:24" x14ac:dyDescent="0.25">
      <c r="A13" s="49" t="s">
        <v>19</v>
      </c>
      <c r="B13" s="50">
        <v>1300000000</v>
      </c>
      <c r="C13" s="50">
        <f t="shared" si="0"/>
        <v>13000000</v>
      </c>
      <c r="D13" s="9"/>
      <c r="L13" s="4"/>
      <c r="M13" s="10"/>
      <c r="P13" s="11"/>
      <c r="S13" s="3"/>
    </row>
    <row r="14" spans="1:24" x14ac:dyDescent="0.25">
      <c r="A14" s="51" t="s">
        <v>20</v>
      </c>
      <c r="B14" s="52">
        <f t="shared" ref="B14:C14" si="1">SUM(B7:B13)</f>
        <v>5965000000</v>
      </c>
      <c r="C14" s="52">
        <f t="shared" si="1"/>
        <v>59650000</v>
      </c>
      <c r="D14" s="9"/>
      <c r="L14" s="4"/>
      <c r="M14" s="10"/>
      <c r="N14" s="12"/>
      <c r="O14" s="11"/>
      <c r="P14" s="11"/>
      <c r="S14" s="3"/>
    </row>
    <row r="15" spans="1:24" x14ac:dyDescent="0.25">
      <c r="A15" s="13"/>
      <c r="B15" s="13"/>
      <c r="C15" s="13"/>
      <c r="D15" s="12"/>
      <c r="I15" s="8"/>
      <c r="J15" s="12"/>
      <c r="K15" s="11"/>
      <c r="L15" s="4"/>
      <c r="M15" s="10"/>
    </row>
    <row r="16" spans="1:24" x14ac:dyDescent="0.25">
      <c r="B16" s="14"/>
      <c r="C16" s="13"/>
      <c r="D16" s="12"/>
      <c r="E16" s="8"/>
      <c r="K16" s="13"/>
      <c r="L16" s="15"/>
      <c r="M16" s="13"/>
      <c r="N16" s="8"/>
      <c r="O16" s="12"/>
      <c r="P16" s="12"/>
      <c r="Q16" s="12"/>
      <c r="R16" s="12"/>
      <c r="S16" s="12"/>
      <c r="T16" s="8"/>
      <c r="W16" s="13"/>
      <c r="X16" s="15"/>
    </row>
    <row r="17" spans="1:23" ht="30" x14ac:dyDescent="0.25">
      <c r="A17" s="42" t="s">
        <v>21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4"/>
      <c r="U17" s="7"/>
      <c r="W17" s="5"/>
    </row>
    <row r="18" spans="1:23" x14ac:dyDescent="0.25">
      <c r="A18" s="45" t="s">
        <v>22</v>
      </c>
      <c r="B18" s="46">
        <v>0.15</v>
      </c>
      <c r="C18" s="7"/>
      <c r="D18" s="7"/>
      <c r="E18" s="7"/>
      <c r="F18" s="7"/>
      <c r="G18" s="7"/>
      <c r="H18" s="7"/>
      <c r="I18" s="7"/>
      <c r="J18" s="7"/>
      <c r="K18" s="24"/>
      <c r="L18" s="16"/>
      <c r="M18" s="16"/>
      <c r="N18" s="25"/>
      <c r="U18" s="7"/>
      <c r="V18" s="13"/>
      <c r="W18" s="5"/>
    </row>
    <row r="19" spans="1:23" ht="60" x14ac:dyDescent="0.25">
      <c r="A19" s="47" t="s">
        <v>3</v>
      </c>
      <c r="B19" s="53" t="s">
        <v>23</v>
      </c>
      <c r="C19" s="53" t="s">
        <v>24</v>
      </c>
      <c r="D19" s="53" t="s">
        <v>25</v>
      </c>
      <c r="E19" s="53" t="s">
        <v>26</v>
      </c>
      <c r="F19" s="53" t="s">
        <v>27</v>
      </c>
      <c r="G19" s="53" t="s">
        <v>28</v>
      </c>
      <c r="H19" s="53" t="s">
        <v>29</v>
      </c>
      <c r="I19" s="54" t="s">
        <v>30</v>
      </c>
      <c r="J19" s="53" t="s">
        <v>31</v>
      </c>
      <c r="K19" s="53" t="s">
        <v>32</v>
      </c>
      <c r="L19" s="53" t="s">
        <v>33</v>
      </c>
      <c r="M19" s="54" t="s">
        <v>34</v>
      </c>
      <c r="N19" s="54" t="s">
        <v>35</v>
      </c>
      <c r="U19" s="7"/>
      <c r="V19" s="15"/>
      <c r="W19" s="5"/>
    </row>
    <row r="20" spans="1:23" ht="15.75" customHeight="1" x14ac:dyDescent="0.25">
      <c r="A20" s="49" t="s">
        <v>8</v>
      </c>
      <c r="B20" s="55">
        <v>0.59299999999999997</v>
      </c>
      <c r="C20" s="56">
        <f t="shared" ref="C20:C26" si="2">IF(B20="N/A","N/A",IF(B20&gt;=$B$29,$J$7,IF(B20&lt;$B$28,$J$9,$J$8)))</f>
        <v>0.5</v>
      </c>
      <c r="D20" s="55">
        <v>0.58899999999999997</v>
      </c>
      <c r="E20" s="57" t="str">
        <f>IF(OR(B20="N/A",D20="N/A"),"N/A",IF(B20&gt;D20,"Improve","Decline"))</f>
        <v>Improve</v>
      </c>
      <c r="F20" s="58" t="s">
        <v>36</v>
      </c>
      <c r="G20" s="56">
        <f t="shared" ref="G20:G26" si="3">IF(F20="N/A","N/A",IF(AND(E20="Improve",F20="Yes"),$J$10,$J$11))</f>
        <v>0</v>
      </c>
      <c r="H20" s="56">
        <f t="shared" ref="H20:H26" si="4">IF(C20=1,C20,SUM(C20,G20))</f>
        <v>0.5</v>
      </c>
      <c r="I20" s="59">
        <f t="shared" ref="I20:I26" si="5">$B$18*VLOOKUP(A20,$A$6:$C$14,3,FALSE)</f>
        <v>2700000</v>
      </c>
      <c r="J20" s="52">
        <f t="shared" ref="J20:J26" si="6">H20*I20</f>
        <v>1350000</v>
      </c>
      <c r="K20" s="60">
        <f t="shared" ref="K20:K26" si="7">IF(B20="N/A","N/A",RANK(B20,$B$20:$B$26, ))</f>
        <v>3</v>
      </c>
      <c r="L20" s="61">
        <f t="shared" ref="L20:L26" si="8">IF(H20&gt;=0.5,(B20/$B$27)*(I20/$I$27),"N/A")</f>
        <v>0.30641068332395599</v>
      </c>
      <c r="M20" s="62">
        <f>IF(L20="N/A","N/A",(($M$27/$L$27)*L20))</f>
        <v>730919.41129278473</v>
      </c>
      <c r="N20" s="52">
        <f>SUM(J20,M20)</f>
        <v>2080919.4112927848</v>
      </c>
    </row>
    <row r="21" spans="1:23" ht="15.75" customHeight="1" x14ac:dyDescent="0.25">
      <c r="A21" s="49" t="s">
        <v>10</v>
      </c>
      <c r="B21" s="55">
        <v>0.58299999999999996</v>
      </c>
      <c r="C21" s="56">
        <f t="shared" si="2"/>
        <v>0.5</v>
      </c>
      <c r="D21" s="55">
        <v>0.54500000000000004</v>
      </c>
      <c r="E21" s="57" t="str">
        <f t="shared" ref="E21:E26" si="9">IF(OR(B21="N/A",D21="N/A"),"N/A",IF(B21&gt;D21,"Improve","Decline"))</f>
        <v>Improve</v>
      </c>
      <c r="F21" s="58" t="s">
        <v>37</v>
      </c>
      <c r="G21" s="56">
        <f t="shared" si="3"/>
        <v>0.5</v>
      </c>
      <c r="H21" s="56">
        <f t="shared" si="4"/>
        <v>1</v>
      </c>
      <c r="I21" s="59">
        <f t="shared" si="5"/>
        <v>1350000</v>
      </c>
      <c r="J21" s="52">
        <f t="shared" si="6"/>
        <v>1350000</v>
      </c>
      <c r="K21" s="60">
        <f t="shared" si="7"/>
        <v>5</v>
      </c>
      <c r="L21" s="61">
        <f t="shared" si="8"/>
        <v>0.15062177772164109</v>
      </c>
      <c r="M21" s="62">
        <f t="shared" ref="M21:M26" si="10">IF(L21="N/A","N/A",(($M$27/$L$27)*L21))</f>
        <v>359296.81010429468</v>
      </c>
      <c r="N21" s="52">
        <f t="shared" ref="N21:N26" si="11">SUM(J21,M21)</f>
        <v>1709296.8101042947</v>
      </c>
    </row>
    <row r="22" spans="1:23" ht="15.75" customHeight="1" x14ac:dyDescent="0.25">
      <c r="A22" s="49" t="s">
        <v>12</v>
      </c>
      <c r="B22" s="55">
        <v>0.54900000000000004</v>
      </c>
      <c r="C22" s="56">
        <f t="shared" si="2"/>
        <v>0</v>
      </c>
      <c r="D22" s="55">
        <v>0.54</v>
      </c>
      <c r="E22" s="57" t="str">
        <f t="shared" si="9"/>
        <v>Improve</v>
      </c>
      <c r="F22" s="58" t="s">
        <v>37</v>
      </c>
      <c r="G22" s="56">
        <f t="shared" si="3"/>
        <v>0.5</v>
      </c>
      <c r="H22" s="56">
        <f t="shared" si="4"/>
        <v>0.5</v>
      </c>
      <c r="I22" s="59">
        <f t="shared" si="5"/>
        <v>1087500</v>
      </c>
      <c r="J22" s="52">
        <f t="shared" si="6"/>
        <v>543750</v>
      </c>
      <c r="K22" s="60">
        <f t="shared" si="7"/>
        <v>7</v>
      </c>
      <c r="L22" s="61">
        <f t="shared" si="8"/>
        <v>0.11425811526139927</v>
      </c>
      <c r="M22" s="62">
        <f t="shared" si="10"/>
        <v>272554.05534926982</v>
      </c>
      <c r="N22" s="52">
        <f t="shared" si="11"/>
        <v>816304.05534926988</v>
      </c>
    </row>
    <row r="23" spans="1:23" ht="15.75" customHeight="1" x14ac:dyDescent="0.25">
      <c r="A23" s="49" t="s">
        <v>14</v>
      </c>
      <c r="B23" s="55">
        <v>0.61399999999999999</v>
      </c>
      <c r="C23" s="56">
        <f t="shared" si="2"/>
        <v>1</v>
      </c>
      <c r="D23" s="55">
        <v>0.61699999999999999</v>
      </c>
      <c r="E23" s="57" t="str">
        <f t="shared" si="9"/>
        <v>Decline</v>
      </c>
      <c r="F23" s="58" t="s">
        <v>38</v>
      </c>
      <c r="G23" s="56" t="str">
        <f t="shared" si="3"/>
        <v>N/A</v>
      </c>
      <c r="H23" s="56">
        <f t="shared" si="4"/>
        <v>1</v>
      </c>
      <c r="I23" s="59">
        <f t="shared" si="5"/>
        <v>825000</v>
      </c>
      <c r="J23" s="52">
        <f t="shared" si="6"/>
        <v>825000</v>
      </c>
      <c r="K23" s="60">
        <f t="shared" si="7"/>
        <v>1</v>
      </c>
      <c r="L23" s="61">
        <f t="shared" si="8"/>
        <v>9.6941060294641127E-2</v>
      </c>
      <c r="M23" s="62">
        <f t="shared" si="10"/>
        <v>231245.53606293179</v>
      </c>
      <c r="N23" s="52">
        <f t="shared" si="11"/>
        <v>1056245.5360629319</v>
      </c>
      <c r="U23" s="7"/>
      <c r="V23" s="15"/>
      <c r="W23" s="5"/>
    </row>
    <row r="24" spans="1:23" ht="15.75" customHeight="1" x14ac:dyDescent="0.25">
      <c r="A24" s="49" t="s">
        <v>16</v>
      </c>
      <c r="B24" s="55">
        <v>0.55000000000000004</v>
      </c>
      <c r="C24" s="56">
        <f t="shared" si="2"/>
        <v>0.5</v>
      </c>
      <c r="D24" s="57">
        <v>0.54800000000000004</v>
      </c>
      <c r="E24" s="57" t="str">
        <f t="shared" si="9"/>
        <v>Improve</v>
      </c>
      <c r="F24" s="58" t="s">
        <v>36</v>
      </c>
      <c r="G24" s="56">
        <f t="shared" si="3"/>
        <v>0</v>
      </c>
      <c r="H24" s="56">
        <f t="shared" si="4"/>
        <v>0.5</v>
      </c>
      <c r="I24" s="59">
        <f t="shared" si="5"/>
        <v>360000</v>
      </c>
      <c r="J24" s="52">
        <f t="shared" si="6"/>
        <v>180000</v>
      </c>
      <c r="K24" s="60">
        <f t="shared" si="7"/>
        <v>6</v>
      </c>
      <c r="L24" s="61">
        <f t="shared" si="8"/>
        <v>3.789227112494116E-2</v>
      </c>
      <c r="M24" s="62">
        <f t="shared" si="10"/>
        <v>90389.134617432632</v>
      </c>
      <c r="N24" s="52">
        <f t="shared" si="11"/>
        <v>270389.1346174326</v>
      </c>
    </row>
    <row r="25" spans="1:23" ht="15.75" customHeight="1" x14ac:dyDescent="0.25">
      <c r="A25" s="49" t="s">
        <v>18</v>
      </c>
      <c r="B25" s="55">
        <v>0.58499999999999996</v>
      </c>
      <c r="C25" s="56">
        <f t="shared" si="2"/>
        <v>0.5</v>
      </c>
      <c r="D25" s="55">
        <v>0.57999999999999996</v>
      </c>
      <c r="E25" s="57" t="str">
        <f t="shared" si="9"/>
        <v>Improve</v>
      </c>
      <c r="F25" s="58" t="s">
        <v>36</v>
      </c>
      <c r="G25" s="56">
        <f t="shared" si="3"/>
        <v>0</v>
      </c>
      <c r="H25" s="56">
        <f t="shared" si="4"/>
        <v>0.5</v>
      </c>
      <c r="I25" s="59">
        <f t="shared" si="5"/>
        <v>675000</v>
      </c>
      <c r="J25" s="52">
        <f t="shared" si="6"/>
        <v>337500</v>
      </c>
      <c r="K25" s="60">
        <f t="shared" si="7"/>
        <v>4</v>
      </c>
      <c r="L25" s="61">
        <f t="shared" si="8"/>
        <v>7.5569245254854228E-2</v>
      </c>
      <c r="M25" s="62">
        <f t="shared" si="10"/>
        <v>180264.69460635708</v>
      </c>
      <c r="N25" s="52">
        <f t="shared" si="11"/>
        <v>517764.69460635708</v>
      </c>
    </row>
    <row r="26" spans="1:23" ht="15.75" customHeight="1" x14ac:dyDescent="0.25">
      <c r="A26" s="49" t="s">
        <v>19</v>
      </c>
      <c r="B26" s="55">
        <v>0.61399999999999999</v>
      </c>
      <c r="C26" s="56">
        <f t="shared" si="2"/>
        <v>1</v>
      </c>
      <c r="D26" s="55">
        <v>0.64100000000000001</v>
      </c>
      <c r="E26" s="57" t="str">
        <f t="shared" si="9"/>
        <v>Decline</v>
      </c>
      <c r="F26" s="58" t="s">
        <v>38</v>
      </c>
      <c r="G26" s="56" t="str">
        <f t="shared" si="3"/>
        <v>N/A</v>
      </c>
      <c r="H26" s="56">
        <f t="shared" si="4"/>
        <v>1</v>
      </c>
      <c r="I26" s="59">
        <f t="shared" si="5"/>
        <v>1950000</v>
      </c>
      <c r="J26" s="52">
        <f t="shared" si="6"/>
        <v>1950000</v>
      </c>
      <c r="K26" s="60">
        <f t="shared" si="7"/>
        <v>1</v>
      </c>
      <c r="L26" s="61">
        <f t="shared" si="8"/>
        <v>0.229133415241879</v>
      </c>
      <c r="M26" s="62">
        <f t="shared" si="10"/>
        <v>546580.35796692967</v>
      </c>
      <c r="N26" s="52">
        <f t="shared" si="11"/>
        <v>2496580.3579669297</v>
      </c>
    </row>
    <row r="27" spans="1:23" ht="15.75" customHeight="1" x14ac:dyDescent="0.25">
      <c r="A27" s="51" t="s">
        <v>20</v>
      </c>
      <c r="B27" s="63">
        <v>0.58399999999999996</v>
      </c>
      <c r="C27" s="63"/>
      <c r="D27" s="63">
        <v>0.58533333333333337</v>
      </c>
      <c r="E27" s="64"/>
      <c r="F27" s="64"/>
      <c r="G27" s="64"/>
      <c r="H27" s="65"/>
      <c r="I27" s="66">
        <f t="shared" ref="I27:J27" si="12">SUM(I20:I26)</f>
        <v>8947500</v>
      </c>
      <c r="J27" s="66">
        <f t="shared" si="12"/>
        <v>6536250</v>
      </c>
      <c r="K27" s="66"/>
      <c r="L27" s="67">
        <f>SUM(L20:L26)</f>
        <v>1.0108265682233117</v>
      </c>
      <c r="M27" s="52">
        <f>I27-J27</f>
        <v>2411250</v>
      </c>
      <c r="N27" s="66">
        <f>SUM(N20:N26)</f>
        <v>8947500</v>
      </c>
      <c r="R27" s="8"/>
    </row>
    <row r="28" spans="1:23" ht="15.75" customHeight="1" x14ac:dyDescent="0.25">
      <c r="A28" s="68" t="s">
        <v>39</v>
      </c>
      <c r="B28" s="63">
        <v>0.55000000000000004</v>
      </c>
      <c r="C28" s="13"/>
      <c r="D28" s="17"/>
      <c r="E28" s="8"/>
      <c r="F28" s="18"/>
      <c r="K28" s="13"/>
      <c r="L28" s="15"/>
      <c r="M28" s="13"/>
      <c r="N28" s="8"/>
      <c r="O28" s="12"/>
      <c r="P28" s="12"/>
      <c r="Q28" s="19"/>
      <c r="R28" s="19"/>
    </row>
    <row r="29" spans="1:23" ht="15.75" customHeight="1" x14ac:dyDescent="0.25">
      <c r="A29" s="68" t="s">
        <v>40</v>
      </c>
      <c r="B29" s="63">
        <v>0.6</v>
      </c>
      <c r="C29" s="13"/>
      <c r="D29" s="12"/>
      <c r="E29" s="8"/>
      <c r="K29" s="13"/>
      <c r="L29" s="15"/>
      <c r="M29" s="13"/>
      <c r="N29" s="8"/>
      <c r="O29" s="12"/>
      <c r="P29" s="12"/>
      <c r="Q29" s="19"/>
    </row>
    <row r="30" spans="1:23" ht="15.75" customHeight="1" x14ac:dyDescent="0.25">
      <c r="A30" s="68" t="s">
        <v>41</v>
      </c>
      <c r="B30" s="69">
        <v>30</v>
      </c>
      <c r="C30" s="13"/>
      <c r="D30" s="12"/>
      <c r="E30" s="8"/>
      <c r="K30" s="13"/>
      <c r="L30" s="15"/>
      <c r="M30" s="13"/>
      <c r="N30" s="8"/>
      <c r="O30" s="12"/>
      <c r="P30" s="12"/>
      <c r="Q30" s="3"/>
    </row>
    <row r="31" spans="1:23" ht="15.75" customHeight="1" x14ac:dyDescent="0.25"/>
    <row r="32" spans="1:23" ht="15.75" customHeight="1" x14ac:dyDescent="0.25">
      <c r="A32" s="70" t="s">
        <v>42</v>
      </c>
      <c r="B32" s="71"/>
      <c r="C32" s="72"/>
      <c r="I32" s="15"/>
      <c r="J32" s="20"/>
    </row>
    <row r="33" spans="1:12" ht="15.75" customHeight="1" x14ac:dyDescent="0.25">
      <c r="A33" s="73" t="s">
        <v>43</v>
      </c>
      <c r="B33" s="73"/>
      <c r="C33" s="73"/>
      <c r="D33" s="73"/>
      <c r="E33" s="73"/>
      <c r="F33" s="73"/>
      <c r="I33" s="15"/>
      <c r="L33" s="12"/>
    </row>
    <row r="34" spans="1:12" ht="15.75" customHeight="1" x14ac:dyDescent="0.25">
      <c r="I34" s="15"/>
    </row>
    <row r="35" spans="1:12" ht="15.75" customHeight="1" x14ac:dyDescent="0.25">
      <c r="I35" s="15"/>
    </row>
    <row r="36" spans="1:12" ht="15.75" customHeight="1" x14ac:dyDescent="0.25"/>
    <row r="37" spans="1:12" ht="15.75" customHeight="1" x14ac:dyDescent="0.25"/>
    <row r="38" spans="1:12" ht="15.75" customHeight="1" x14ac:dyDescent="0.25"/>
    <row r="39" spans="1:12" ht="15.75" customHeight="1" x14ac:dyDescent="0.25"/>
    <row r="40" spans="1:12" ht="15.75" customHeight="1" x14ac:dyDescent="0.25"/>
    <row r="41" spans="1:12" ht="15.75" customHeight="1" x14ac:dyDescent="0.25"/>
    <row r="42" spans="1:12" ht="15.75" customHeight="1" x14ac:dyDescent="0.25"/>
    <row r="43" spans="1:12" ht="15.75" customHeight="1" x14ac:dyDescent="0.25">
      <c r="B43" s="15"/>
      <c r="D43" s="15"/>
    </row>
    <row r="44" spans="1:12" ht="15.75" customHeight="1" x14ac:dyDescent="0.25"/>
    <row r="45" spans="1:12" ht="15.75" customHeight="1" x14ac:dyDescent="0.25"/>
    <row r="46" spans="1:12" ht="15.75" customHeight="1" x14ac:dyDescent="0.25"/>
    <row r="47" spans="1:12" ht="15.75" customHeight="1" x14ac:dyDescent="0.25"/>
    <row r="48" spans="1:12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1">
    <mergeCell ref="A33:F33"/>
  </mergeCells>
  <pageMargins left="0.7" right="0.7" top="0.7734375" bottom="0.75" header="0.3" footer="0.3"/>
  <pageSetup scale="55" fitToHeight="0" orientation="landscape" r:id="rId1"/>
  <headerFooter>
    <oddHeader>&amp;L&amp;G&amp;C&amp;K369992AHCCCS CONTRACTOR OPERATIONS MANUAL - 
 306 CYE 27- ATTACHMENT A -  
ALTERNATIVE PAYMENT MODEL QUALITY MEASURES PERFORMANCE SCORES
&amp;KFF0000IMPLEMENTATION 10/01/26</oddHeader>
    <oddFooter>&amp;L&amp;10&amp;K369992Effective Dates: 10/01/22, 10/01/23, 10/01/24, 10/01/25, 10/01/26
Approval Dates: 10/06/22, 01/22/24, 06/13/24, 06/01/25, 09/01/26&amp;C&amp;"-,Bold"&amp;K369992306 - Attachment A - Page &amp;P of &amp;N</oddFooter>
  </headerFooter>
  <colBreaks count="1" manualBreakCount="1">
    <brk id="14" max="1048575" man="1"/>
  </col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98c3d9e-a56e-434b-bb6a-7c6f06128eeb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1CB2E9DD614A43A66932E7A29982D5" ma:contentTypeVersion="12" ma:contentTypeDescription="Create a new document." ma:contentTypeScope="" ma:versionID="c3f1fffb23c633fdd82b8c82e870c15e">
  <xsd:schema xmlns:xsd="http://www.w3.org/2001/XMLSchema" xmlns:xs="http://www.w3.org/2001/XMLSchema" xmlns:p="http://schemas.microsoft.com/office/2006/metadata/properties" xmlns:ns2="898c3d9e-a56e-434b-bb6a-7c6f06128eeb" xmlns:ns3="5539627f-a073-49ae-920d-28f8649be131" targetNamespace="http://schemas.microsoft.com/office/2006/metadata/properties" ma:root="true" ma:fieldsID="b0b2d88a8667edaf7f4fc07b13c7972e" ns2:_="" ns3:_="">
    <xsd:import namespace="898c3d9e-a56e-434b-bb6a-7c6f06128eeb"/>
    <xsd:import namespace="5539627f-a073-49ae-920d-28f8649be1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8c3d9e-a56e-434b-bb6a-7c6f06128ee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39627f-a073-49ae-920d-28f8649be1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287DC9-B923-43FB-8277-7CA02791BE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0FF66CF-74C8-4896-8CE5-C4CAAF8D85E3}">
  <ds:schemaRefs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  <ds:schemaRef ds:uri="52a80b62-27cb-4b8e-ad5c-9ed813b8c946"/>
    <ds:schemaRef ds:uri="fa328e85-1231-4692-ab8d-fba2a139eb09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E860D12-D82D-45F2-8AC7-1C939F04A6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Attachment A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ACOM POLICY 306 ATTACHMENT A</dc:title>
  <dc:subject/>
  <dc:creator>Voogd, Leanna</dc:creator>
  <cp:keywords/>
  <dc:description/>
  <cp:lastModifiedBy>Paredes, Maria</cp:lastModifiedBy>
  <cp:revision/>
  <dcterms:created xsi:type="dcterms:W3CDTF">2019-01-28T17:37:54Z</dcterms:created>
  <dcterms:modified xsi:type="dcterms:W3CDTF">2026-09-08T17:56:16Z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0x010100F11CB2E9DD614A43A66932E7A29982D5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Order">
    <vt:r8>410300</vt:r8>
  </property>
  <property fmtid="{D5CDD505-2E9C-101B-9397-08002B2CF9AE}" pid="9" name="TriggerFlowInfo">
    <vt:lpwstr/>
  </property>
  <property fmtid="{D5CDD505-2E9C-101B-9397-08002B2CF9AE}" pid="10" name="SharedWithUsers">
    <vt:lpwstr/>
  </property>
  <property fmtid="{D5CDD505-2E9C-101B-9397-08002B2CF9AE}" pid="11" name="MediaServiceImageTags">
    <vt:lpwstr/>
  </property>
</Properties>
</file>