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35" windowWidth="19020" windowHeight="6705"/>
  </bookViews>
  <sheets>
    <sheet name="Reconciliation Calculation" sheetId="1" r:id="rId1"/>
  </sheets>
  <externalReferences>
    <externalReference r:id="rId2"/>
  </externalReferences>
  <definedNames>
    <definedName name="Bound">[1]Inputs!$B$6</definedName>
    <definedName name="ReconPercent">[1]Inputs!$B$4</definedName>
  </definedNames>
  <calcPr calcId="145621"/>
</workbook>
</file>

<file path=xl/calcChain.xml><?xml version="1.0" encoding="utf-8"?>
<calcChain xmlns="http://schemas.openxmlformats.org/spreadsheetml/2006/main">
  <c r="B20" i="1" l="1"/>
  <c r="C14" i="1" l="1"/>
  <c r="B14" i="1"/>
  <c r="B16" i="1"/>
  <c r="D12" i="1" l="1"/>
  <c r="D26" i="1" l="1"/>
  <c r="D23" i="1"/>
  <c r="D22" i="1"/>
  <c r="D21" i="1"/>
  <c r="C24" i="1"/>
  <c r="B24" i="1"/>
  <c r="D15" i="1"/>
  <c r="D14" i="1"/>
  <c r="C16" i="1" l="1"/>
  <c r="C17" i="1"/>
  <c r="D11" i="1"/>
  <c r="D20" i="1"/>
  <c r="D24" i="1" s="1"/>
  <c r="D13" i="1" l="1"/>
  <c r="B17" i="1"/>
  <c r="B28" i="1" s="1"/>
  <c r="C28" i="1"/>
  <c r="C29" i="1" s="1"/>
  <c r="D16" i="1" l="1"/>
  <c r="B29" i="1"/>
  <c r="D17" i="1" l="1"/>
  <c r="D28" i="1" s="1"/>
  <c r="B36" i="1" s="1"/>
  <c r="D29" i="1" l="1"/>
  <c r="B35" i="1"/>
  <c r="B39" i="1" s="1"/>
  <c r="B41" i="1" s="1"/>
  <c r="B37" i="1" l="1"/>
  <c r="B43" i="1"/>
  <c r="B44" i="1" s="1"/>
</calcChain>
</file>

<file path=xl/sharedStrings.xml><?xml version="1.0" encoding="utf-8"?>
<sst xmlns="http://schemas.openxmlformats.org/spreadsheetml/2006/main" count="42" uniqueCount="41">
  <si>
    <t>FOR THE CONTRACT YEAR ENDED 9/30/2018</t>
  </si>
  <si>
    <t>As Of: xx/xx/xx</t>
  </si>
  <si>
    <t>Prospective</t>
  </si>
  <si>
    <t>Dual</t>
  </si>
  <si>
    <t>Non-Dual</t>
  </si>
  <si>
    <t>Total</t>
  </si>
  <si>
    <t>Capitation</t>
  </si>
  <si>
    <t>Prospective Capitation</t>
  </si>
  <si>
    <t>Less: Alternative Payment Model Withhold</t>
  </si>
  <si>
    <t>Less: Administrative Component</t>
  </si>
  <si>
    <t>Less:  Health Insurance Provider Fee Capitation Adjustment</t>
  </si>
  <si>
    <t>Less: Premium Tax Component</t>
  </si>
  <si>
    <t xml:space="preserve">Net Capitation </t>
  </si>
  <si>
    <t>Expense</t>
  </si>
  <si>
    <t>Prospective Medical Expense</t>
  </si>
  <si>
    <t>Prospective  Expense Completion</t>
  </si>
  <si>
    <t>Plus: Subcapitated/Block Purchase Expense</t>
  </si>
  <si>
    <t>Less: CN1 Code 05 Encounters</t>
  </si>
  <si>
    <t>Net Medical Expense</t>
  </si>
  <si>
    <t>Reinsurance (RI) Payments</t>
  </si>
  <si>
    <t>Profit/(Loss) % of Net Capitation</t>
  </si>
  <si>
    <t>Member Months</t>
  </si>
  <si>
    <t>Settlement</t>
  </si>
  <si>
    <t>Net Capitation (Net of Admin Component, HIPF Capitation Adj, and Premium Tax Component)</t>
  </si>
  <si>
    <t>Total Profit/(Loss) to be Reconciled</t>
  </si>
  <si>
    <t>Risk Band Corridor - 7% or (7%)</t>
  </si>
  <si>
    <t>Amount Due to (from) Contractor:</t>
  </si>
  <si>
    <t>Premium Tax</t>
  </si>
  <si>
    <t>Net Amount Due to (from) Contractor:</t>
  </si>
  <si>
    <t>Assumptions:</t>
  </si>
  <si>
    <t>2) Prospective Medical Expenses include all Prospective fully adjudicated encounters for dates of service within the reconciliation time frame.</t>
  </si>
  <si>
    <t>3) Reinsurance Payments are based on actual reinsurance payments for dates of service within the reconciliation time frame.</t>
  </si>
  <si>
    <t xml:space="preserve">     the amount built into the cap rates.  </t>
  </si>
  <si>
    <t xml:space="preserve">5) Subcapitated/Block Purchase expenses are self reported from Quarterly Financial statements. </t>
  </si>
  <si>
    <t xml:space="preserve">6) All encounters with CN 1 code of 05 have been excluded from this reconciliation, since these should be included in the self reported subcapitated/Block Purchase expenses. </t>
  </si>
  <si>
    <t>Less: Case Management</t>
  </si>
  <si>
    <t>4) Administrative and Case Management Components are the awarded rate for all risk groups except those where rate is set by AHCCCCS.  The administrative and case management component for rates set by AHCCCS will be at</t>
  </si>
  <si>
    <t>ALTCS E/PD PROGRAM PROSPECTIVE  RECONCILIATION CYE 2018 - EXAMPLE</t>
  </si>
  <si>
    <t>ACOM POLICY 301 CYE 18, ATTACHMENT A -</t>
  </si>
  <si>
    <r>
      <t xml:space="preserve">Profit/(Loss) to be Reconciled  </t>
    </r>
    <r>
      <rPr>
        <sz val="12"/>
        <rFont val="Times New Roman"/>
        <family val="1"/>
      </rPr>
      <t>= (Net Cap - Net Exp + RI Pmt)</t>
    </r>
  </si>
  <si>
    <r>
      <t>1) Prospective Capitation includes</t>
    </r>
    <r>
      <rPr>
        <sz val="12"/>
        <color indexed="10"/>
        <rFont val="Times New Roman"/>
        <family val="1"/>
      </rPr>
      <t xml:space="preserve"> </t>
    </r>
    <r>
      <rPr>
        <sz val="12"/>
        <rFont val="Times New Roman"/>
        <family val="1"/>
      </rPr>
      <t>Prospective Capitation paid for dates of service within the reconciliation time frame.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</si>
</sst>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m/d/yy"/>
    <numFmt numFmtId="165" formatCode="0.00_);[Red]\(0.00\)"/>
    <numFmt numFmtId="166" formatCode="_(* #,##0_);_(* \(#,##0\);_(* &quot;-&quot;??_);_(@_)"/>
    <numFmt numFmtId="167" formatCode="_(&quot;$&quot;* #,##0.000_);_(&quot;$&quot;* \(#,##0.000\);_(&quot;$&quot;* &quot;-&quot;??_);_(@_)"/>
    <numFmt numFmtId="168" formatCode="_(&quot;$&quot;* #,##0.0000000_);_(&quot;$&quot;* \(#,##0.0000000\);_(&quot;$&quot;* &quot;-&quot;??_);_(@_)"/>
    <numFmt numFmtId="169" formatCode="_(&quot;$&quot;* #,##0_);_(&quot;$&quot;* \(#,##0\);_(&quot;$&quot;* &quot;-&quot;??_);_(@_)"/>
  </numFmts>
  <fonts count="8" x14ac:knownFonts="1">
    <font>
      <sz val="10"/>
      <name val="Arial"/>
    </font>
    <font>
      <sz val="11"/>
      <color theme="1"/>
      <name val="Calibri"/>
      <family val="2"/>
      <scheme val="minor"/>
    </font>
    <font>
      <sz val="10"/>
      <name val="Arial"/>
      <family val="2"/>
    </font>
    <font>
      <b/>
      <sz val="12"/>
      <name val="Times New Roman"/>
      <family val="1"/>
    </font>
    <font>
      <sz val="12"/>
      <name val="Times New Roman"/>
      <family val="1"/>
    </font>
    <font>
      <sz val="12"/>
      <color indexed="10"/>
      <name val="Times New Roman"/>
      <family val="1"/>
    </font>
    <font>
      <strike/>
      <sz val="12"/>
      <color rgb="FFFF0000"/>
      <name val="Times New Roman"/>
      <family val="1"/>
    </font>
    <font>
      <b/>
      <sz val="12"/>
      <color rgb="FFFF0000"/>
      <name val="Times New Roman"/>
      <family val="1"/>
    </font>
  </fonts>
  <fills count="2">
    <fill>
      <patternFill patternType="none"/>
    </fill>
    <fill>
      <patternFill patternType="gray125"/>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49">
    <xf numFmtId="0" fontId="0" fillId="0" borderId="0" xfId="0"/>
    <xf numFmtId="0" fontId="3" fillId="0" borderId="0" xfId="0" applyFont="1" applyFill="1" applyAlignment="1">
      <alignment horizontal="centerContinuous"/>
    </xf>
    <xf numFmtId="0" fontId="3" fillId="0" borderId="0" xfId="0" quotePrefix="1" applyFont="1" applyFill="1" applyAlignment="1">
      <alignment horizontal="centerContinuous"/>
    </xf>
    <xf numFmtId="0" fontId="4" fillId="0" borderId="0" xfId="0" applyFont="1" applyFill="1" applyAlignment="1">
      <alignment horizontal="centerContinuous"/>
    </xf>
    <xf numFmtId="164" fontId="3" fillId="0" borderId="0" xfId="0" applyNumberFormat="1" applyFont="1" applyFill="1" applyBorder="1" applyAlignment="1">
      <alignment horizontal="center"/>
    </xf>
    <xf numFmtId="0" fontId="4" fillId="0" borderId="0" xfId="0" applyFont="1" applyFill="1"/>
    <xf numFmtId="0" fontId="3" fillId="0" borderId="1" xfId="0" applyFont="1" applyFill="1" applyBorder="1" applyAlignment="1">
      <alignment horizontal="left"/>
    </xf>
    <xf numFmtId="165" fontId="3" fillId="0" borderId="2" xfId="0" applyNumberFormat="1" applyFont="1" applyFill="1" applyBorder="1" applyAlignment="1">
      <alignment horizontal="center"/>
    </xf>
    <xf numFmtId="0" fontId="3" fillId="0" borderId="2" xfId="0" quotePrefix="1" applyFont="1" applyFill="1" applyBorder="1" applyAlignment="1">
      <alignment horizontal="center"/>
    </xf>
    <xf numFmtId="0" fontId="3" fillId="0" borderId="0" xfId="0" applyFont="1" applyFill="1" applyBorder="1"/>
    <xf numFmtId="165" fontId="3" fillId="0" borderId="0" xfId="0" applyNumberFormat="1" applyFont="1" applyFill="1" applyBorder="1" applyAlignment="1">
      <alignment horizontal="center"/>
    </xf>
    <xf numFmtId="0" fontId="3" fillId="0" borderId="0" xfId="0" quotePrefix="1" applyFont="1" applyFill="1" applyBorder="1" applyAlignment="1">
      <alignment horizontal="center"/>
    </xf>
    <xf numFmtId="0" fontId="4" fillId="0" borderId="0" xfId="0" applyFont="1" applyFill="1" applyAlignment="1">
      <alignment horizontal="left" indent="1"/>
    </xf>
    <xf numFmtId="44" fontId="4" fillId="0" borderId="0" xfId="0" applyNumberFormat="1" applyFont="1" applyFill="1"/>
    <xf numFmtId="44" fontId="4" fillId="0" borderId="3" xfId="0" applyNumberFormat="1" applyFont="1" applyFill="1" applyBorder="1"/>
    <xf numFmtId="0" fontId="3" fillId="0" borderId="0" xfId="0" applyFont="1" applyFill="1"/>
    <xf numFmtId="44" fontId="3" fillId="0" borderId="0" xfId="0" applyNumberFormat="1" applyFont="1" applyFill="1"/>
    <xf numFmtId="44" fontId="4" fillId="0" borderId="0" xfId="0" applyNumberFormat="1" applyFont="1" applyFill="1" applyBorder="1"/>
    <xf numFmtId="0" fontId="3" fillId="0" borderId="2" xfId="0" applyFont="1" applyFill="1" applyBorder="1" applyAlignment="1">
      <alignment horizontal="left"/>
    </xf>
    <xf numFmtId="44" fontId="3" fillId="0" borderId="2" xfId="0" applyNumberFormat="1" applyFont="1" applyFill="1" applyBorder="1"/>
    <xf numFmtId="10" fontId="4" fillId="0" borderId="0" xfId="3" applyNumberFormat="1" applyFont="1" applyFill="1"/>
    <xf numFmtId="166" fontId="4" fillId="0" borderId="0" xfId="3" applyNumberFormat="1" applyFont="1" applyFill="1"/>
    <xf numFmtId="43" fontId="4" fillId="0" borderId="0" xfId="0" applyNumberFormat="1" applyFont="1" applyFill="1"/>
    <xf numFmtId="0" fontId="3" fillId="0" borderId="4" xfId="0" applyFont="1" applyFill="1" applyBorder="1" applyAlignment="1">
      <alignment horizontal="left"/>
    </xf>
    <xf numFmtId="44" fontId="4" fillId="0" borderId="0" xfId="2" applyFont="1" applyFill="1" applyBorder="1"/>
    <xf numFmtId="10" fontId="4" fillId="0" borderId="0" xfId="3" applyNumberFormat="1" applyFont="1" applyFill="1" applyBorder="1"/>
    <xf numFmtId="0" fontId="4" fillId="0" borderId="0" xfId="0" quotePrefix="1" applyFont="1" applyFill="1" applyBorder="1" applyAlignment="1">
      <alignment horizontal="left"/>
    </xf>
    <xf numFmtId="0" fontId="4" fillId="0" borderId="0" xfId="0" applyFont="1" applyFill="1" applyAlignment="1">
      <alignment wrapText="1"/>
    </xf>
    <xf numFmtId="166" fontId="4" fillId="0" borderId="0" xfId="1" applyNumberFormat="1" applyFont="1" applyFill="1"/>
    <xf numFmtId="167" fontId="4" fillId="0" borderId="0" xfId="2" applyNumberFormat="1" applyFont="1" applyFill="1"/>
    <xf numFmtId="0" fontId="3" fillId="0" borderId="0" xfId="0" applyFont="1" applyFill="1" applyAlignment="1">
      <alignment wrapText="1"/>
    </xf>
    <xf numFmtId="168" fontId="4" fillId="0" borderId="0" xfId="0" applyNumberFormat="1" applyFont="1" applyFill="1"/>
    <xf numFmtId="44" fontId="4" fillId="0" borderId="5" xfId="0" applyNumberFormat="1" applyFont="1" applyFill="1" applyBorder="1"/>
    <xf numFmtId="9" fontId="4" fillId="0" borderId="0" xfId="0" applyNumberFormat="1" applyFont="1" applyFill="1"/>
    <xf numFmtId="9" fontId="4" fillId="0" borderId="0" xfId="3" applyFont="1" applyFill="1" applyBorder="1"/>
    <xf numFmtId="169" fontId="4" fillId="0" borderId="0" xfId="2" applyNumberFormat="1" applyFont="1" applyFill="1"/>
    <xf numFmtId="169" fontId="4" fillId="0" borderId="0" xfId="0" applyNumberFormat="1" applyFont="1" applyFill="1"/>
    <xf numFmtId="0" fontId="3" fillId="0" borderId="6" xfId="0" applyFont="1" applyFill="1" applyBorder="1"/>
    <xf numFmtId="0" fontId="4" fillId="0" borderId="7" xfId="0" applyFont="1" applyFill="1" applyBorder="1"/>
    <xf numFmtId="0" fontId="4" fillId="0" borderId="8" xfId="0" applyFont="1" applyFill="1" applyBorder="1"/>
    <xf numFmtId="0" fontId="4" fillId="0" borderId="9" xfId="0" applyFont="1" applyFill="1" applyBorder="1"/>
    <xf numFmtId="0" fontId="4" fillId="0" borderId="0" xfId="0" applyFont="1" applyFill="1" applyBorder="1"/>
    <xf numFmtId="0" fontId="4" fillId="0" borderId="10" xfId="0" applyFont="1" applyFill="1" applyBorder="1"/>
    <xf numFmtId="0" fontId="4" fillId="0" borderId="9" xfId="0" applyFont="1" applyFill="1" applyBorder="1" applyAlignment="1">
      <alignment horizontal="left" vertical="top"/>
    </xf>
    <xf numFmtId="0" fontId="6" fillId="0" borderId="11" xfId="0" applyFont="1" applyFill="1" applyBorder="1"/>
    <xf numFmtId="0" fontId="4" fillId="0" borderId="12" xfId="0" applyFont="1" applyFill="1" applyBorder="1"/>
    <xf numFmtId="0" fontId="4" fillId="0" borderId="13" xfId="0" applyFont="1" applyFill="1" applyBorder="1"/>
    <xf numFmtId="0" fontId="7" fillId="0" borderId="0" xfId="0" applyFont="1" applyFill="1"/>
    <xf numFmtId="0" fontId="4" fillId="0" borderId="0" xfId="0" quotePrefix="1" applyFont="1" applyFill="1"/>
  </cellXfs>
  <cellStyles count="8">
    <cellStyle name="Comma" xfId="1" builtinId="3"/>
    <cellStyle name="Comma 2" xfId="4"/>
    <cellStyle name="Currency" xfId="2" builtinId="4"/>
    <cellStyle name="Currency 2" xfId="5"/>
    <cellStyle name="Normal" xfId="0" builtinId="0"/>
    <cellStyle name="Normal 2" xfId="6"/>
    <cellStyle name="Percent" xfId="3"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tuarial/Acute/CY12%20Cap%20Development/Cognos/Recons/2010/ProsRecon2010%20w%20Upd%20RI%20and%20Admin%20@%20bid%20Dynamic%20TX%20Model%20Rev%2007-1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s"/>
      <sheetName val="Condensed Summary"/>
      <sheetName val="Admin %"/>
      <sheetName val="Overall Summary"/>
      <sheetName val="APIPASummary"/>
      <sheetName val="APIPADetail"/>
      <sheetName val="Care1stSummary"/>
      <sheetName val="Care1stDetail"/>
      <sheetName val="BridgewaySummary"/>
      <sheetName val="BridgewayDetail"/>
      <sheetName val="HCASummary"/>
      <sheetName val="HCADetail"/>
      <sheetName val="MaricopaSummary"/>
      <sheetName val="MaricopaDetail"/>
      <sheetName val="MercySummary"/>
      <sheetName val="MercyDetail"/>
      <sheetName val="PHPSummary"/>
      <sheetName val="PHPDetail"/>
      <sheetName val="PimaSummary"/>
      <sheetName val="PimaDetail"/>
      <sheetName val="UFCSummary"/>
      <sheetName val="UFCDetail"/>
    </sheetNames>
    <sheetDataSet>
      <sheetData sheetId="0" refreshError="1"/>
      <sheetData sheetId="1" refreshError="1">
        <row r="4">
          <cell r="B4">
            <v>0.02</v>
          </cell>
        </row>
        <row r="6">
          <cell r="B6" t="str">
            <v>yes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abSelected="1" zoomScale="85" zoomScaleNormal="85" zoomScalePageLayoutView="90" workbookViewId="0">
      <selection activeCell="G9" sqref="G9"/>
    </sheetView>
  </sheetViews>
  <sheetFormatPr defaultColWidth="9.140625" defaultRowHeight="15.75" x14ac:dyDescent="0.25"/>
  <cols>
    <col min="1" max="1" width="84.85546875" style="5" customWidth="1"/>
    <col min="2" max="2" width="19" style="5" bestFit="1" customWidth="1"/>
    <col min="3" max="3" width="17.7109375" style="5" bestFit="1" customWidth="1"/>
    <col min="4" max="4" width="19" style="5" bestFit="1" customWidth="1"/>
    <col min="5" max="7" width="13" style="5" customWidth="1"/>
    <col min="8" max="8" width="40.7109375" style="5" customWidth="1"/>
    <col min="9" max="9" width="15.7109375" style="5" bestFit="1" customWidth="1"/>
    <col min="10" max="10" width="14.28515625" style="5" bestFit="1" customWidth="1"/>
    <col min="11" max="11" width="13.85546875" style="5" bestFit="1" customWidth="1"/>
    <col min="12" max="12" width="11.5703125" style="5" bestFit="1" customWidth="1"/>
    <col min="13" max="13" width="12.85546875" style="5" bestFit="1" customWidth="1"/>
    <col min="14" max="14" width="10.7109375" style="5" bestFit="1" customWidth="1"/>
    <col min="15" max="16384" width="9.140625" style="5"/>
  </cols>
  <sheetData>
    <row r="1" spans="1:14" x14ac:dyDescent="0.25">
      <c r="A1" s="47"/>
    </row>
    <row r="2" spans="1:14" x14ac:dyDescent="0.25">
      <c r="A2" s="1" t="s">
        <v>38</v>
      </c>
      <c r="B2" s="2"/>
      <c r="C2" s="2"/>
      <c r="D2" s="3"/>
      <c r="E2" s="3"/>
      <c r="F2" s="2"/>
      <c r="G2" s="2"/>
      <c r="H2" s="2"/>
      <c r="I2" s="2"/>
      <c r="J2" s="2"/>
      <c r="K2" s="2"/>
      <c r="L2" s="48"/>
    </row>
    <row r="3" spans="1:14" x14ac:dyDescent="0.25">
      <c r="A3" s="1" t="s">
        <v>37</v>
      </c>
      <c r="B3" s="1"/>
      <c r="C3" s="1"/>
      <c r="D3" s="1"/>
      <c r="E3" s="1"/>
      <c r="F3" s="1"/>
      <c r="G3" s="1"/>
      <c r="H3" s="1"/>
      <c r="I3" s="1"/>
      <c r="J3" s="1"/>
      <c r="K3" s="1"/>
    </row>
    <row r="4" spans="1:14" x14ac:dyDescent="0.25">
      <c r="A4" s="1" t="s">
        <v>0</v>
      </c>
      <c r="B4" s="2"/>
      <c r="C4" s="2"/>
      <c r="D4" s="2"/>
      <c r="E4" s="2"/>
      <c r="F4" s="2"/>
      <c r="G4" s="2"/>
      <c r="H4" s="2"/>
      <c r="I4" s="2"/>
      <c r="J4" s="2"/>
      <c r="K4" s="2"/>
    </row>
    <row r="5" spans="1:14" x14ac:dyDescent="0.25">
      <c r="A5" s="1" t="s">
        <v>1</v>
      </c>
      <c r="B5" s="1"/>
      <c r="C5" s="1"/>
      <c r="D5" s="1"/>
      <c r="E5" s="1"/>
      <c r="F5" s="1"/>
      <c r="G5" s="1"/>
      <c r="H5" s="1"/>
      <c r="I5" s="1"/>
      <c r="J5" s="1"/>
      <c r="K5" s="1"/>
    </row>
    <row r="6" spans="1:14" ht="12.75" customHeight="1" x14ac:dyDescent="0.25">
      <c r="A6" s="4"/>
      <c r="B6" s="4"/>
      <c r="C6" s="4"/>
      <c r="D6" s="4"/>
      <c r="E6" s="4"/>
      <c r="F6" s="4"/>
      <c r="G6" s="4"/>
      <c r="H6" s="4"/>
      <c r="I6" s="4"/>
      <c r="J6" s="4"/>
      <c r="K6" s="4"/>
    </row>
    <row r="7" spans="1:14" ht="16.5" thickBot="1" x14ac:dyDescent="0.3"/>
    <row r="8" spans="1:14" ht="36" customHeight="1" thickBot="1" x14ac:dyDescent="0.3">
      <c r="A8" s="6" t="s">
        <v>2</v>
      </c>
      <c r="B8" s="7" t="s">
        <v>3</v>
      </c>
      <c r="C8" s="7" t="s">
        <v>4</v>
      </c>
      <c r="D8" s="8" t="s">
        <v>5</v>
      </c>
    </row>
    <row r="9" spans="1:14" x14ac:dyDescent="0.25">
      <c r="A9" s="9"/>
      <c r="B9" s="10"/>
      <c r="C9" s="10"/>
      <c r="D9" s="11"/>
    </row>
    <row r="10" spans="1:14" x14ac:dyDescent="0.25">
      <c r="A10" s="9" t="s">
        <v>6</v>
      </c>
      <c r="B10" s="10"/>
      <c r="C10" s="10"/>
      <c r="D10" s="11"/>
    </row>
    <row r="11" spans="1:14" x14ac:dyDescent="0.25">
      <c r="A11" s="12" t="s">
        <v>7</v>
      </c>
      <c r="B11" s="13">
        <v>174856500</v>
      </c>
      <c r="C11" s="13">
        <v>71972100</v>
      </c>
      <c r="D11" s="13">
        <f t="shared" ref="D11:D16" si="0">SUM(B11:C11)</f>
        <v>246828600</v>
      </c>
    </row>
    <row r="12" spans="1:14" x14ac:dyDescent="0.25">
      <c r="A12" s="12" t="s">
        <v>35</v>
      </c>
      <c r="B12" s="13">
        <v>7771400</v>
      </c>
      <c r="C12" s="13">
        <v>1591800</v>
      </c>
      <c r="D12" s="13">
        <f t="shared" si="0"/>
        <v>9363200</v>
      </c>
    </row>
    <row r="13" spans="1:14" x14ac:dyDescent="0.25">
      <c r="A13" s="12" t="s">
        <v>9</v>
      </c>
      <c r="B13" s="13">
        <v>6938750</v>
      </c>
      <c r="C13" s="13">
        <v>2728800</v>
      </c>
      <c r="D13" s="13">
        <f t="shared" si="0"/>
        <v>9667550</v>
      </c>
    </row>
    <row r="14" spans="1:14" x14ac:dyDescent="0.25">
      <c r="A14" s="12" t="s">
        <v>8</v>
      </c>
      <c r="B14" s="13">
        <f>(B11-B15)*0.01</f>
        <v>1748565</v>
      </c>
      <c r="C14" s="13">
        <f>(C11-C15)*0.01</f>
        <v>719721</v>
      </c>
      <c r="D14" s="13">
        <f t="shared" si="0"/>
        <v>2468286</v>
      </c>
      <c r="E14" s="13"/>
      <c r="L14" s="13"/>
      <c r="M14" s="13"/>
      <c r="N14" s="13"/>
    </row>
    <row r="15" spans="1:14" x14ac:dyDescent="0.25">
      <c r="A15" s="12" t="s">
        <v>10</v>
      </c>
      <c r="B15" s="13">
        <v>0</v>
      </c>
      <c r="C15" s="13">
        <v>0</v>
      </c>
      <c r="D15" s="13">
        <f t="shared" si="0"/>
        <v>0</v>
      </c>
      <c r="L15" s="13"/>
      <c r="M15" s="13"/>
      <c r="N15" s="13"/>
    </row>
    <row r="16" spans="1:14" x14ac:dyDescent="0.25">
      <c r="A16" s="12" t="s">
        <v>11</v>
      </c>
      <c r="B16" s="14">
        <f>B11*0.02</f>
        <v>3497130</v>
      </c>
      <c r="C16" s="14">
        <f>C11*0.02</f>
        <v>1439442</v>
      </c>
      <c r="D16" s="14">
        <f t="shared" si="0"/>
        <v>4936572</v>
      </c>
      <c r="M16" s="13"/>
    </row>
    <row r="17" spans="1:13" x14ac:dyDescent="0.25">
      <c r="A17" s="15" t="s">
        <v>12</v>
      </c>
      <c r="B17" s="16">
        <f>B11-SUM(B12:B16)</f>
        <v>154900655</v>
      </c>
      <c r="C17" s="16">
        <f>C11-SUM(C12:C16)</f>
        <v>65492337</v>
      </c>
      <c r="D17" s="16">
        <f>D11-SUM(D12:D16)</f>
        <v>220392992</v>
      </c>
    </row>
    <row r="18" spans="1:13" x14ac:dyDescent="0.25">
      <c r="A18" s="15"/>
      <c r="B18" s="13"/>
      <c r="C18" s="13"/>
      <c r="D18" s="13"/>
    </row>
    <row r="19" spans="1:13" x14ac:dyDescent="0.25">
      <c r="A19" s="15" t="s">
        <v>13</v>
      </c>
      <c r="B19" s="13"/>
      <c r="C19" s="13"/>
      <c r="D19" s="13"/>
    </row>
    <row r="20" spans="1:13" x14ac:dyDescent="0.25">
      <c r="A20" s="12" t="s">
        <v>14</v>
      </c>
      <c r="B20" s="13">
        <f>150979000</f>
        <v>150979000</v>
      </c>
      <c r="C20" s="13">
        <v>55135370</v>
      </c>
      <c r="D20" s="13">
        <f>SUM(B20:C20)</f>
        <v>206114370</v>
      </c>
      <c r="E20" s="13"/>
      <c r="M20" s="13"/>
    </row>
    <row r="21" spans="1:13" x14ac:dyDescent="0.25">
      <c r="A21" s="12" t="s">
        <v>15</v>
      </c>
      <c r="B21" s="13">
        <v>0</v>
      </c>
      <c r="C21" s="13">
        <v>0</v>
      </c>
      <c r="D21" s="13">
        <f>SUM(B21:C21)</f>
        <v>0</v>
      </c>
      <c r="M21" s="13"/>
    </row>
    <row r="22" spans="1:13" x14ac:dyDescent="0.25">
      <c r="A22" s="12" t="s">
        <v>16</v>
      </c>
      <c r="B22" s="13">
        <v>2055000</v>
      </c>
      <c r="C22" s="13">
        <v>1035045</v>
      </c>
      <c r="D22" s="13">
        <f>SUM(B22:C22)</f>
        <v>3090045</v>
      </c>
    </row>
    <row r="23" spans="1:13" x14ac:dyDescent="0.25">
      <c r="A23" s="12" t="s">
        <v>17</v>
      </c>
      <c r="B23" s="17">
        <v>0</v>
      </c>
      <c r="C23" s="17">
        <v>0</v>
      </c>
      <c r="D23" s="13">
        <f>SUM(B23:C23)</f>
        <v>0</v>
      </c>
    </row>
    <row r="24" spans="1:13" x14ac:dyDescent="0.25">
      <c r="A24" s="15" t="s">
        <v>18</v>
      </c>
      <c r="B24" s="16">
        <f>SUM(B20:B22)-B23</f>
        <v>153034000</v>
      </c>
      <c r="C24" s="16">
        <f>SUM(C20:C22)-C23</f>
        <v>56170415</v>
      </c>
      <c r="D24" s="16">
        <f>SUM(D20:D22)-D23</f>
        <v>209204415</v>
      </c>
    </row>
    <row r="25" spans="1:13" x14ac:dyDescent="0.25">
      <c r="A25" s="15"/>
      <c r="B25" s="13"/>
      <c r="C25" s="13"/>
      <c r="D25" s="13"/>
    </row>
    <row r="26" spans="1:13" x14ac:dyDescent="0.25">
      <c r="A26" s="15" t="s">
        <v>19</v>
      </c>
      <c r="B26" s="13">
        <v>3053050</v>
      </c>
      <c r="C26" s="13">
        <v>5173350</v>
      </c>
      <c r="D26" s="13">
        <f>SUM(B26:C26)</f>
        <v>8226400</v>
      </c>
    </row>
    <row r="27" spans="1:13" ht="16.5" thickBot="1" x14ac:dyDescent="0.3">
      <c r="A27" s="15"/>
      <c r="B27" s="13"/>
      <c r="C27" s="13"/>
      <c r="D27" s="13"/>
    </row>
    <row r="28" spans="1:13" ht="16.5" thickBot="1" x14ac:dyDescent="0.3">
      <c r="A28" s="18" t="s">
        <v>39</v>
      </c>
      <c r="B28" s="19">
        <f>+B17-B24+B26</f>
        <v>4919705</v>
      </c>
      <c r="C28" s="19">
        <f>+C17-C24+C26</f>
        <v>14495272</v>
      </c>
      <c r="D28" s="19">
        <f>+D17-D24+D26</f>
        <v>19414977</v>
      </c>
    </row>
    <row r="29" spans="1:13" x14ac:dyDescent="0.25">
      <c r="A29" s="15" t="s">
        <v>20</v>
      </c>
      <c r="B29" s="20">
        <f>B28/B17</f>
        <v>3.1760388618111396E-2</v>
      </c>
      <c r="C29" s="20">
        <f>C28/C17</f>
        <v>0.22132775625337664</v>
      </c>
      <c r="D29" s="20">
        <f>D28/D17</f>
        <v>8.8092533359681424E-2</v>
      </c>
    </row>
    <row r="30" spans="1:13" x14ac:dyDescent="0.25">
      <c r="A30" s="5" t="s">
        <v>21</v>
      </c>
      <c r="B30" s="21">
        <v>55510</v>
      </c>
      <c r="C30" s="21">
        <v>11370</v>
      </c>
      <c r="D30" s="21">
        <v>670000</v>
      </c>
    </row>
    <row r="31" spans="1:13" x14ac:dyDescent="0.25">
      <c r="B31" s="21"/>
      <c r="C31" s="21"/>
      <c r="D31" s="21"/>
    </row>
    <row r="32" spans="1:13" ht="16.5" thickBot="1" x14ac:dyDescent="0.3">
      <c r="A32" s="15"/>
      <c r="C32" s="22"/>
      <c r="K32" s="17"/>
    </row>
    <row r="33" spans="1:11" ht="16.5" thickBot="1" x14ac:dyDescent="0.3">
      <c r="A33" s="23" t="s">
        <v>22</v>
      </c>
      <c r="D33" s="13"/>
      <c r="E33" s="13"/>
      <c r="F33" s="13"/>
      <c r="K33" s="13"/>
    </row>
    <row r="34" spans="1:11" x14ac:dyDescent="0.25">
      <c r="A34" s="15"/>
      <c r="B34" s="24"/>
      <c r="C34" s="24"/>
      <c r="D34" s="25"/>
      <c r="F34" s="26"/>
      <c r="G34" s="26"/>
    </row>
    <row r="35" spans="1:11" ht="31.5" x14ac:dyDescent="0.25">
      <c r="A35" s="27" t="s">
        <v>23</v>
      </c>
      <c r="B35" s="13">
        <f>D17</f>
        <v>220392992</v>
      </c>
      <c r="C35" s="28"/>
      <c r="D35" s="13"/>
    </row>
    <row r="36" spans="1:11" x14ac:dyDescent="0.25">
      <c r="A36" s="5" t="s">
        <v>24</v>
      </c>
      <c r="B36" s="13">
        <f>D28</f>
        <v>19414977</v>
      </c>
      <c r="C36" s="13"/>
      <c r="D36" s="13"/>
    </row>
    <row r="37" spans="1:11" x14ac:dyDescent="0.25">
      <c r="A37" s="5" t="s">
        <v>20</v>
      </c>
      <c r="B37" s="20">
        <f>B36/B35</f>
        <v>8.8092533359681424E-2</v>
      </c>
      <c r="C37" s="13"/>
      <c r="D37" s="13"/>
      <c r="E37" s="13"/>
    </row>
    <row r="38" spans="1:11" x14ac:dyDescent="0.25">
      <c r="B38" s="13"/>
      <c r="C38" s="13"/>
      <c r="D38" s="13"/>
    </row>
    <row r="39" spans="1:11" x14ac:dyDescent="0.25">
      <c r="A39" s="5" t="s">
        <v>25</v>
      </c>
      <c r="B39" s="29">
        <f>IF(B36&lt;0,(B35*-0.07),(B35*0.07))</f>
        <v>15427509.440000001</v>
      </c>
      <c r="C39" s="13"/>
      <c r="D39" s="13"/>
    </row>
    <row r="40" spans="1:11" x14ac:dyDescent="0.25">
      <c r="D40" s="13"/>
      <c r="E40" s="13"/>
    </row>
    <row r="41" spans="1:11" x14ac:dyDescent="0.25">
      <c r="A41" s="15" t="s">
        <v>26</v>
      </c>
      <c r="B41" s="17">
        <f>IF(ABS(B39)&gt;ABS(B36),0,B39-B36)</f>
        <v>-3987467.5599999987</v>
      </c>
      <c r="D41" s="13"/>
      <c r="E41" s="13"/>
      <c r="F41" s="13"/>
      <c r="I41" s="13"/>
    </row>
    <row r="42" spans="1:11" x14ac:dyDescent="0.25">
      <c r="A42" s="30"/>
      <c r="B42" s="17"/>
      <c r="D42" s="13"/>
      <c r="E42" s="13"/>
      <c r="I42" s="13"/>
    </row>
    <row r="43" spans="1:11" x14ac:dyDescent="0.25">
      <c r="A43" s="15" t="s">
        <v>27</v>
      </c>
      <c r="B43" s="17">
        <f>(B41)/0.98-(B41)</f>
        <v>-81376.888979591895</v>
      </c>
      <c r="C43" s="31"/>
      <c r="D43" s="13"/>
    </row>
    <row r="44" spans="1:11" ht="16.5" thickBot="1" x14ac:dyDescent="0.3">
      <c r="A44" s="15" t="s">
        <v>28</v>
      </c>
      <c r="B44" s="32">
        <f>SUM(B41:B43)</f>
        <v>-4068844.4489795906</v>
      </c>
    </row>
    <row r="45" spans="1:11" ht="16.5" thickTop="1" x14ac:dyDescent="0.25"/>
    <row r="46" spans="1:11" x14ac:dyDescent="0.25">
      <c r="B46" s="33"/>
      <c r="C46" s="34"/>
      <c r="D46" s="35"/>
      <c r="E46" s="35"/>
      <c r="H46" s="36"/>
    </row>
    <row r="47" spans="1:11" ht="16.5" thickBot="1" x14ac:dyDescent="0.3"/>
    <row r="48" spans="1:11" x14ac:dyDescent="0.25">
      <c r="A48" s="37" t="s">
        <v>29</v>
      </c>
      <c r="B48" s="38"/>
      <c r="C48" s="38"/>
      <c r="D48" s="38"/>
      <c r="E48" s="38"/>
      <c r="F48" s="38"/>
      <c r="G48" s="38"/>
      <c r="H48" s="39"/>
    </row>
    <row r="49" spans="1:8" x14ac:dyDescent="0.25">
      <c r="A49" s="40" t="s">
        <v>40</v>
      </c>
      <c r="B49" s="41"/>
      <c r="C49" s="41"/>
      <c r="D49" s="41"/>
      <c r="E49" s="41"/>
      <c r="F49" s="41"/>
      <c r="G49" s="41"/>
      <c r="H49" s="42"/>
    </row>
    <row r="50" spans="1:8" x14ac:dyDescent="0.25">
      <c r="A50" s="40" t="s">
        <v>30</v>
      </c>
      <c r="B50" s="41"/>
      <c r="C50" s="41"/>
      <c r="D50" s="41"/>
      <c r="E50" s="41"/>
      <c r="F50" s="41"/>
      <c r="G50" s="41"/>
      <c r="H50" s="42"/>
    </row>
    <row r="51" spans="1:8" x14ac:dyDescent="0.25">
      <c r="A51" s="40" t="s">
        <v>31</v>
      </c>
      <c r="B51" s="41"/>
      <c r="C51" s="41"/>
      <c r="D51" s="41"/>
      <c r="E51" s="41"/>
      <c r="F51" s="41"/>
      <c r="G51" s="41"/>
      <c r="H51" s="42"/>
    </row>
    <row r="52" spans="1:8" x14ac:dyDescent="0.25">
      <c r="A52" s="40" t="s">
        <v>36</v>
      </c>
      <c r="B52" s="41"/>
      <c r="C52" s="41"/>
      <c r="D52" s="41"/>
      <c r="E52" s="41"/>
      <c r="F52" s="41"/>
      <c r="G52" s="41"/>
      <c r="H52" s="42"/>
    </row>
    <row r="53" spans="1:8" x14ac:dyDescent="0.25">
      <c r="A53" s="40" t="s">
        <v>32</v>
      </c>
      <c r="B53" s="41"/>
      <c r="C53" s="41"/>
      <c r="D53" s="41"/>
      <c r="E53" s="41"/>
      <c r="F53" s="41"/>
      <c r="G53" s="41"/>
      <c r="H53" s="42"/>
    </row>
    <row r="54" spans="1:8" x14ac:dyDescent="0.25">
      <c r="A54" s="40" t="s">
        <v>33</v>
      </c>
      <c r="B54" s="41"/>
      <c r="C54" s="41"/>
      <c r="D54" s="41"/>
      <c r="E54" s="41"/>
      <c r="F54" s="41"/>
      <c r="G54" s="41"/>
      <c r="H54" s="42"/>
    </row>
    <row r="55" spans="1:8" x14ac:dyDescent="0.25">
      <c r="A55" s="43" t="s">
        <v>34</v>
      </c>
      <c r="B55" s="41"/>
      <c r="C55" s="41"/>
      <c r="D55" s="41"/>
      <c r="E55" s="41"/>
      <c r="F55" s="41"/>
      <c r="G55" s="41"/>
      <c r="H55" s="42"/>
    </row>
    <row r="56" spans="1:8" ht="16.5" thickBot="1" x14ac:dyDescent="0.3">
      <c r="A56" s="44"/>
      <c r="B56" s="45"/>
      <c r="C56" s="45"/>
      <c r="D56" s="45"/>
      <c r="E56" s="45"/>
      <c r="F56" s="45"/>
      <c r="G56" s="45"/>
      <c r="H56" s="46"/>
    </row>
  </sheetData>
  <mergeCells count="1">
    <mergeCell ref="A6:K6"/>
  </mergeCells>
  <pageMargins left="0.75" right="0.75" top="1" bottom="1" header="0.5" footer="0.5"/>
  <pageSetup scale="46" orientation="landscape" r:id="rId1"/>
  <headerFooter alignWithMargins="0">
    <oddFooter>&amp;L&amp;"Times New Roman,Bold"Effective Date: 10/01/17
Revision Date: 09/27/18&amp;C&amp;"Times New Roman,Bold"&amp;12 301 CYE 18 - Attachment A -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CN_x0020_PC_x0020_Begin_x0020_Date xmlns="b03b0888-1571-4291-990a-99d4c59b81fc" xsi:nil="true"/>
    <Sent_x0020_to_x0020_AD_x0020_Date xmlns="b03b0888-1571-4291-990a-99d4c59b81fc" xsi:nil="true"/>
    <Checked_x0020_Out xmlns="a631c783-c062-4033-acf6-03a2dcf73aea">false</Checked_x0020_Out>
    <AD_x0020_Sign_x0020_Off_x0020_Date xmlns="a631c783-c062-4033-acf6-03a2dcf73aea" xsi:nil="true"/>
    <AMPMChapter xmlns="a631c783-c062-4033-acf6-03a2dcf73aea" xsi:nil="true"/>
    <Effective_x0020_Publication_x0020_Date xmlns="a631c783-c062-4033-acf6-03a2dcf73aea" xsi:nil="true"/>
    <PolStatus1 xmlns="a631c783-c062-4033-acf6-03a2dcf73aea" xsi:nil="true"/>
    <Active_x0020_Date xmlns="a631c783-c062-4033-acf6-03a2dcf73aea" xsi:nil="true"/>
    <AMPM_x0020_Chapter_x0020_test xmlns="a631c783-c062-4033-acf6-03a2dcf73aea">Chapter 100</AMPM_x0020_Chapter_x0020_test>
    <TCN_x0020_PC_x0020_End_x0020_Date xmlns="a631c783-c062-4033-acf6-03a2dcf73aea" xsi:nil="true"/>
    <Hold_x0020_Date xmlns="a631c783-c062-4033-acf6-03a2dcf73aea" xsi:nil="true"/>
    <APC_x0020_Meeting_x0020_Date xmlns="a631c783-c062-4033-acf6-03a2dcf73aea" xsi:nil="true"/>
    <ANYE_x0020_Publication_x0020_Date xmlns="a631c783-c062-4033-acf6-03a2dcf73a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COM 100 Document" ma:contentTypeID="0x010100FFD915685E493440824D0E6B41E63058002A8040B962C88E4892D913728C56B068" ma:contentTypeVersion="6" ma:contentTypeDescription="" ma:contentTypeScope="" ma:versionID="27ef0afd017a98d9597dfbce1f815c0d">
  <xsd:schema xmlns:xsd="http://www.w3.org/2001/XMLSchema" xmlns:xs="http://www.w3.org/2001/XMLSchema" xmlns:p="http://schemas.microsoft.com/office/2006/metadata/properties" xmlns:ns2="a631c783-c062-4033-acf6-03a2dcf73aea" xmlns:ns3="b03b0888-1571-4291-990a-99d4c59b81fc" targetNamespace="http://schemas.microsoft.com/office/2006/metadata/properties" ma:root="true" ma:fieldsID="07c576ca5acd0eae016a7ca872132fac" ns2:_="" ns3:_="">
    <xsd:import namespace="a631c783-c062-4033-acf6-03a2dcf73aea"/>
    <xsd:import namespace="b03b0888-1571-4291-990a-99d4c59b81fc"/>
    <xsd:element name="properties">
      <xsd:complexType>
        <xsd:sequence>
          <xsd:element name="documentManagement">
            <xsd:complexType>
              <xsd:all>
                <xsd:element ref="ns2:Active_x0020_Date" minOccurs="0"/>
                <xsd:element ref="ns2:AD_x0020_Sign_x0020_Off_x0020_Date" minOccurs="0"/>
                <xsd:element ref="ns2:AMPM_x0020_Chapter_x0020_test" minOccurs="0"/>
                <xsd:element ref="ns2:AMPMChapter" minOccurs="0"/>
                <xsd:element ref="ns2:ANYE_x0020_Publication_x0020_Date" minOccurs="0"/>
                <xsd:element ref="ns2:APC_x0020_Meeting_x0020_Date" minOccurs="0"/>
                <xsd:element ref="ns2:Checked_x0020_Out" minOccurs="0"/>
                <xsd:element ref="ns2:Effective_x0020_Publication_x0020_Date" minOccurs="0"/>
                <xsd:element ref="ns2:Hold_x0020_Date" minOccurs="0"/>
                <xsd:element ref="ns2:PolStatus1" minOccurs="0"/>
                <xsd:element ref="ns2:TCN_x0020_PC_x0020_End_x0020_Date" minOccurs="0"/>
                <xsd:element ref="ns3:TCN_x0020_PC_x0020_Begin_x0020_Date" minOccurs="0"/>
                <xsd:element ref="ns3:Sent_x0020_to_x0020_A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31c783-c062-4033-acf6-03a2dcf73aea" elementFormDefault="qualified">
    <xsd:import namespace="http://schemas.microsoft.com/office/2006/documentManagement/types"/>
    <xsd:import namespace="http://schemas.microsoft.com/office/infopath/2007/PartnerControls"/>
    <xsd:element name="Active_x0020_Date" ma:index="8" nillable="true" ma:displayName="Active Date" ma:format="DateOnly" ma:internalName="Active_x0020_Date">
      <xsd:simpleType>
        <xsd:restriction base="dms:DateTime"/>
      </xsd:simpleType>
    </xsd:element>
    <xsd:element name="AD_x0020_Sign_x0020_Off_x0020_Date" ma:index="9" nillable="true" ma:displayName="AD Sign Off Date" ma:format="DateOnly" ma:internalName="AD_x0020_Sign_x0020_Off_x0020_Date">
      <xsd:simpleType>
        <xsd:restriction base="dms:DateTime"/>
      </xsd:simpleType>
    </xsd:element>
    <xsd:element name="AMPM_x0020_Chapter_x0020_test" ma:index="10" nillable="true" ma:displayName="AMPM Chapter test" ma:internalName="AMPM_x0020_Chapter_x0020_test">
      <xsd:simpleType>
        <xsd:restriction base="dms:Text">
          <xsd:maxLength value="255"/>
        </xsd:restriction>
      </xsd:simpleType>
    </xsd:element>
    <xsd:element name="AMPMChapter" ma:index="11" nillable="true" ma:displayName="AMPMChapter" ma:indexed="true" ma:list="{4508da5a-5f91-43f1-a45a-a29b46f67f25}" ma:internalName="AMPMChapter" ma:showField="Title" ma:web="a631c783-c062-4033-acf6-03a2dcf73aea">
      <xsd:simpleType>
        <xsd:restriction base="dms:Lookup"/>
      </xsd:simpleType>
    </xsd:element>
    <xsd:element name="ANYE_x0020_Publication_x0020_Date" ma:index="12" nillable="true" ma:displayName="ANYE Publication Date" ma:format="DateOnly" ma:internalName="ANYE_x0020_Publication_x0020_Date">
      <xsd:simpleType>
        <xsd:restriction base="dms:DateTime"/>
      </xsd:simpleType>
    </xsd:element>
    <xsd:element name="APC_x0020_Meeting_x0020_Date" ma:index="13" nillable="true" ma:displayName="APC Date" ma:format="DateOnly" ma:internalName="APC_x0020_Meeting_x0020_Date">
      <xsd:simpleType>
        <xsd:restriction base="dms:DateTime"/>
      </xsd:simpleType>
    </xsd:element>
    <xsd:element name="Checked_x0020_Out" ma:index="14" nillable="true" ma:displayName="Checked Out" ma:default="0" ma:internalName="Checked_x0020_Out">
      <xsd:simpleType>
        <xsd:restriction base="dms:Boolean"/>
      </xsd:simpleType>
    </xsd:element>
    <xsd:element name="Effective_x0020_Publication_x0020_Date" ma:index="15" nillable="true" ma:displayName="Publication Date" ma:format="DateOnly" ma:internalName="Effective_x0020_Publication_x0020_Date">
      <xsd:simpleType>
        <xsd:restriction base="dms:DateTime"/>
      </xsd:simpleType>
    </xsd:element>
    <xsd:element name="Hold_x0020_Date" ma:index="16" nillable="true" ma:displayName="Hold Date" ma:format="DateOnly" ma:internalName="Hold_x0020_Date">
      <xsd:simpleType>
        <xsd:restriction base="dms:DateTime"/>
      </xsd:simpleType>
    </xsd:element>
    <xsd:element name="PolStatus1" ma:index="17" nillable="true" ma:displayName="PolStatus" ma:list="{a2f62543-dd69-4abe-8122-ba3db487fb50}" ma:internalName="PolStatus0" ma:showField="Title" ma:web="a631c783-c062-4033-acf6-03a2dcf73aea">
      <xsd:simpleType>
        <xsd:restriction base="dms:Lookup"/>
      </xsd:simpleType>
    </xsd:element>
    <xsd:element name="TCN_x0020_PC_x0020_End_x0020_Date" ma:index="18" nillable="true" ma:displayName="TCN PC End Date" ma:format="DateOnly" ma:internalName="TCN_x0020_PC_x0020_End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03b0888-1571-4291-990a-99d4c59b81fc" elementFormDefault="qualified">
    <xsd:import namespace="http://schemas.microsoft.com/office/2006/documentManagement/types"/>
    <xsd:import namespace="http://schemas.microsoft.com/office/infopath/2007/PartnerControls"/>
    <xsd:element name="TCN_x0020_PC_x0020_Begin_x0020_Date" ma:index="20" nillable="true" ma:displayName="TCN PC Begin Date" ma:format="DateOnly" ma:internalName="TCN_x0020_PC_x0020_Begin_x0020_Date">
      <xsd:simpleType>
        <xsd:restriction base="dms:DateTime"/>
      </xsd:simpleType>
    </xsd:element>
    <xsd:element name="Sent_x0020_to_x0020_AD_x0020_Date" ma:index="21" nillable="true" ma:displayName="Sent to AD Date" ma:format="DateOnly" ma:internalName="Sent_x0020_to_x0020_A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5D1B30-1FD2-470F-90B6-1DBF50871AEE}">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a631c783-c062-4033-acf6-03a2dcf73aea"/>
    <ds:schemaRef ds:uri="b03b0888-1571-4291-990a-99d4c59b81fc"/>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E0BFC99-5BDD-4974-AE36-9A6834E004D1}">
  <ds:schemaRefs>
    <ds:schemaRef ds:uri="http://schemas.microsoft.com/sharepoint/v3/contenttype/forms"/>
  </ds:schemaRefs>
</ds:datastoreItem>
</file>

<file path=customXml/itemProps3.xml><?xml version="1.0" encoding="utf-8"?>
<ds:datastoreItem xmlns:ds="http://schemas.openxmlformats.org/officeDocument/2006/customXml" ds:itemID="{59B55C42-FB97-4F7F-857C-913CD75111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31c783-c062-4033-acf6-03a2dcf73aea"/>
    <ds:schemaRef ds:uri="b03b0888-1571-4291-990a-99d4c59b81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Reconciliation Calculation</vt:lpstr>
    </vt:vector>
  </TitlesOfParts>
  <Company>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Layne, Cynthia</dc:creator>
  <cp:lastModifiedBy>Ambur, Julie</cp:lastModifiedBy>
  <cp:lastPrinted>2018-09-27T20:54:26Z</cp:lastPrinted>
  <dcterms:created xsi:type="dcterms:W3CDTF">2018-09-06T03:44:10Z</dcterms:created>
  <dcterms:modified xsi:type="dcterms:W3CDTF">2018-11-14T15:43:26Z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0x010100FFD915685E493440824D0E6B41E63058002A8040B962C88E4892D913728C56B068</vt:lpwstr>
  </property>
  <property fmtid="{D5CDD505-2E9C-101B-9397-08002B2CF9AE}" pid="3" name="WorkflowChangePath">
    <vt:lpwstr>173d42c7-3487-41a1-8f37-2b3815e72e09,31;173d42c7-3487-41a1-8f37-2b3815e72e09,38;</vt:lpwstr>
  </property>
  <property fmtid="{D5CDD505-2E9C-101B-9397-08002B2CF9AE}" pid="4" name="Checked Out">
    <vt:bool>false</vt:bool>
  </property>
  <property fmtid="{D5CDD505-2E9C-101B-9397-08002B2CF9AE}" pid="5" name="AMPM Chapter test">
    <vt:lpwstr>Chapter 100</vt:lpwstr>
  </property>
</Properties>
</file>