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75" windowWidth="11100" windowHeight="5715"/>
  </bookViews>
  <sheets>
    <sheet name="PPC Recon Attachment A" sheetId="1" r:id="rId1"/>
  </sheets>
  <definedNames>
    <definedName name="_xlnm.Print_Area" localSheetId="0">'PPC Recon Attachment A'!$A$1:$L$40</definedName>
  </definedNames>
  <calcPr calcId="145621"/>
</workbook>
</file>

<file path=xl/calcChain.xml><?xml version="1.0" encoding="utf-8"?>
<calcChain xmlns="http://schemas.openxmlformats.org/spreadsheetml/2006/main">
  <c r="I11" i="1" l="1"/>
  <c r="L14" i="1"/>
  <c r="L15" i="1"/>
  <c r="K12" i="1"/>
  <c r="K11" i="1"/>
  <c r="K13" i="1"/>
  <c r="K16" i="1"/>
  <c r="L10" i="1"/>
  <c r="J11" i="1"/>
  <c r="H11" i="1"/>
  <c r="G11" i="1"/>
  <c r="F11" i="1"/>
  <c r="F13" i="1"/>
  <c r="F16" i="1"/>
  <c r="E11" i="1"/>
  <c r="D11" i="1"/>
  <c r="C11" i="1"/>
  <c r="C13" i="1"/>
  <c r="C16" i="1"/>
  <c r="B11" i="1"/>
  <c r="J12" i="1"/>
  <c r="J13" i="1"/>
  <c r="J16" i="1"/>
  <c r="I12" i="1"/>
  <c r="H12" i="1"/>
  <c r="H13" i="1"/>
  <c r="H16" i="1"/>
  <c r="G12" i="1"/>
  <c r="G13" i="1"/>
  <c r="G16" i="1"/>
  <c r="F12" i="1"/>
  <c r="E12" i="1"/>
  <c r="D12" i="1"/>
  <c r="D13" i="1"/>
  <c r="D16" i="1"/>
  <c r="C12" i="1"/>
  <c r="B12" i="1"/>
  <c r="L9" i="1"/>
  <c r="L8" i="1"/>
  <c r="L11" i="1"/>
  <c r="B13" i="1"/>
  <c r="E13" i="1"/>
  <c r="E16" i="1"/>
  <c r="L12" i="1"/>
  <c r="I13" i="1"/>
  <c r="I16" i="1"/>
  <c r="B16" i="1"/>
  <c r="L13" i="1"/>
  <c r="B22" i="1"/>
  <c r="L16" i="1"/>
  <c r="L18" i="1"/>
  <c r="B23" i="1"/>
  <c r="B25" i="1"/>
  <c r="B27" i="1"/>
  <c r="B28" i="1"/>
  <c r="B30" i="1"/>
</calcChain>
</file>

<file path=xl/sharedStrings.xml><?xml version="1.0" encoding="utf-8"?>
<sst xmlns="http://schemas.openxmlformats.org/spreadsheetml/2006/main" count="42" uniqueCount="41">
  <si>
    <t xml:space="preserve">PPC </t>
  </si>
  <si>
    <t>TANF &lt;1</t>
  </si>
  <si>
    <t>TANF 1-13</t>
  </si>
  <si>
    <t>TANF 14-44F</t>
  </si>
  <si>
    <t>TANF 14-44M</t>
  </si>
  <si>
    <t>TANF 45+</t>
  </si>
  <si>
    <t>SSI/W</t>
  </si>
  <si>
    <t>SSI W/O</t>
  </si>
  <si>
    <t>TOTAL</t>
  </si>
  <si>
    <t>Assumptions:</t>
  </si>
  <si>
    <t>Risk Band Corridor - 2% or (2%)</t>
  </si>
  <si>
    <t>FOR CONTRACT YEAR ENDED XX/XX/XX</t>
  </si>
  <si>
    <t>For  all Covered PPC Risk Groups:</t>
  </si>
  <si>
    <t>Premium Tax</t>
  </si>
  <si>
    <t>SOBRA Pregnant Women</t>
  </si>
  <si>
    <t>PPC Net Capitation</t>
  </si>
  <si>
    <t>PPC Amount Due To (From) Contractor</t>
  </si>
  <si>
    <t>Less: Administrative Component</t>
  </si>
  <si>
    <t>Profit/(Loss) to be reconciled</t>
  </si>
  <si>
    <t>Total Profit/(Loss) to be reconciled</t>
  </si>
  <si>
    <t>Total PPC Amount Due To (From) Contractor</t>
  </si>
  <si>
    <t>As of: xx/xx/xx</t>
  </si>
  <si>
    <t xml:space="preserve">2) The Contractor is responsible for a premium tax to the Department of Insurance of 2% on all payments received by the Contractor from AHCCCS.  </t>
  </si>
  <si>
    <t>1) PPC Capitation includes PPC Capitation paid with dates of service in the contract year to be reconciled.</t>
  </si>
  <si>
    <t>Adults &lt;/= 106% (Formerly Known as AHCCCS Care)</t>
  </si>
  <si>
    <t>Less: Health Insurer Fee Capitation Adjustment</t>
  </si>
  <si>
    <t>HEALTH PLAN PRIOR PERIOD COVERAGE RECONCILIATION - EXAMPLE</t>
  </si>
  <si>
    <r>
      <t>PPC Capitation</t>
    </r>
    <r>
      <rPr>
        <vertAlign val="superscript"/>
        <sz val="10"/>
        <rFont val="Times New Roman"/>
        <family val="1"/>
      </rPr>
      <t xml:space="preserve"> 1</t>
    </r>
  </si>
  <si>
    <r>
      <t>Less: Premium Tax Component</t>
    </r>
    <r>
      <rPr>
        <vertAlign val="superscript"/>
        <sz val="10"/>
        <rFont val="Times New Roman"/>
        <family val="1"/>
      </rPr>
      <t xml:space="preserve"> 2</t>
    </r>
  </si>
  <si>
    <t>Adjusted Net Profit (Loss) to be reconciled</t>
  </si>
  <si>
    <t>Settlement</t>
  </si>
  <si>
    <t>Less amounts previously paid with interim reconciliations</t>
  </si>
  <si>
    <r>
      <t>Adjustment for PCP Parity Expenses</t>
    </r>
    <r>
      <rPr>
        <vertAlign val="superscript"/>
        <sz val="10"/>
        <rFont val="Times New Roman"/>
        <family val="1"/>
      </rPr>
      <t xml:space="preserve"> 4</t>
    </r>
  </si>
  <si>
    <t xml:space="preserve">Adults &gt; 106% </t>
  </si>
  <si>
    <t xml:space="preserve">3) PPC Medical Expenses include all PPC adjudicated encounters based on the date of service for the contract year being reconciled.  </t>
  </si>
  <si>
    <r>
      <t xml:space="preserve">Less: PPC Medical Expense </t>
    </r>
    <r>
      <rPr>
        <vertAlign val="superscript"/>
        <sz val="10"/>
        <rFont val="Times New Roman"/>
        <family val="1"/>
      </rPr>
      <t xml:space="preserve"> 3</t>
    </r>
  </si>
  <si>
    <t>Less: PPC APSI Expense</t>
  </si>
  <si>
    <t xml:space="preserve">4) The enhanced portion of a payment for PCP Parity that is subject to AHCCCS cost settlement will not be included in the reconciliation; the non-enhanced portion of the </t>
  </si>
  <si>
    <t>payment will be included in the reconciliation. The enhanced portion of a payment due to APSI is not included in the reconciliation.</t>
  </si>
  <si>
    <t>ACOM POLICY 302 CYE 14 THROUGH CYE 18, ATTACHMENT A</t>
  </si>
  <si>
    <t>Less:  Access to Professional Service Initiative (APSI) Capitation (CYE 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</si>
</sst>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0.0%"/>
    <numFmt numFmtId="179" formatCode="_(&quot;$&quot;* #,##0.00000000_);_(&quot;$&quot;* \(#,##0.00000000\);_(&quot;$&quot;* &quot;-&quot;??_);_(@_)"/>
    <numFmt numFmtId="186" formatCode="0.000000000"/>
  </numFmts>
  <fonts count="12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u/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4">
    <xf numFmtId="0" fontId="0" fillId="0" borderId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4">
    <xf numFmtId="0" fontId="0" fillId="0" borderId="0" xfId="0"/>
    <xf numFmtId="0" fontId="5" fillId="0" borderId="0" xfId="0" applyFont="1"/>
    <xf numFmtId="0" fontId="4" fillId="0" borderId="0" xfId="0" applyFont="1" applyAlignment="1">
      <alignment horizontal="centerContinuous"/>
    </xf>
    <xf numFmtId="0" fontId="4" fillId="0" borderId="0" xfId="0" quotePrefix="1" applyFont="1" applyAlignment="1">
      <alignment horizontal="centerContinuous"/>
    </xf>
    <xf numFmtId="0" fontId="4" fillId="0" borderId="1" xfId="0" quotePrefix="1" applyFont="1" applyBorder="1" applyAlignment="1">
      <alignment horizontal="left"/>
    </xf>
    <xf numFmtId="164" fontId="4" fillId="0" borderId="2" xfId="0" applyNumberFormat="1" applyFont="1" applyBorder="1" applyAlignment="1">
      <alignment horizontal="center"/>
    </xf>
    <xf numFmtId="0" fontId="4" fillId="0" borderId="2" xfId="0" quotePrefix="1" applyFont="1" applyBorder="1" applyAlignment="1">
      <alignment horizontal="center"/>
    </xf>
    <xf numFmtId="164" fontId="4" fillId="0" borderId="2" xfId="0" quotePrefix="1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quotePrefix="1" applyFont="1" applyBorder="1" applyAlignment="1">
      <alignment horizontal="center"/>
    </xf>
    <xf numFmtId="164" fontId="4" fillId="0" borderId="0" xfId="0" quotePrefix="1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44" fontId="5" fillId="0" borderId="0" xfId="0" applyNumberFormat="1" applyFont="1"/>
    <xf numFmtId="8" fontId="5" fillId="0" borderId="0" xfId="0" applyNumberFormat="1" applyFont="1" applyBorder="1"/>
    <xf numFmtId="44" fontId="5" fillId="0" borderId="0" xfId="4" applyFont="1" applyBorder="1"/>
    <xf numFmtId="44" fontId="5" fillId="0" borderId="4" xfId="4" applyFont="1" applyBorder="1"/>
    <xf numFmtId="0" fontId="4" fillId="0" borderId="0" xfId="0" applyFont="1" applyAlignment="1">
      <alignment horizontal="left"/>
    </xf>
    <xf numFmtId="44" fontId="4" fillId="0" borderId="0" xfId="0" applyNumberFormat="1" applyFont="1"/>
    <xf numFmtId="44" fontId="4" fillId="0" borderId="2" xfId="0" applyNumberFormat="1" applyFont="1" applyBorder="1"/>
    <xf numFmtId="0" fontId="4" fillId="0" borderId="0" xfId="0" applyFont="1"/>
    <xf numFmtId="10" fontId="5" fillId="0" borderId="0" xfId="10" applyNumberFormat="1" applyFont="1" applyBorder="1"/>
    <xf numFmtId="44" fontId="5" fillId="0" borderId="0" xfId="0" applyNumberFormat="1" applyFont="1" applyBorder="1"/>
    <xf numFmtId="0" fontId="5" fillId="0" borderId="0" xfId="0" applyFont="1" applyBorder="1"/>
    <xf numFmtId="0" fontId="4" fillId="0" borderId="0" xfId="0" applyFont="1" applyAlignment="1">
      <alignment wrapText="1"/>
    </xf>
    <xf numFmtId="179" fontId="5" fillId="0" borderId="0" xfId="0" applyNumberFormat="1" applyFont="1"/>
    <xf numFmtId="44" fontId="5" fillId="0" borderId="5" xfId="0" applyNumberFormat="1" applyFont="1" applyBorder="1"/>
    <xf numFmtId="0" fontId="4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4" fillId="0" borderId="9" xfId="0" applyFont="1" applyBorder="1"/>
    <xf numFmtId="0" fontId="5" fillId="0" borderId="10" xfId="0" applyFont="1" applyBorder="1"/>
    <xf numFmtId="0" fontId="5" fillId="0" borderId="9" xfId="0" applyFont="1" applyBorder="1"/>
    <xf numFmtId="0" fontId="5" fillId="0" borderId="0" xfId="0" applyFont="1" applyBorder="1" applyAlignment="1"/>
    <xf numFmtId="0" fontId="5" fillId="0" borderId="11" xfId="0" applyFont="1" applyBorder="1"/>
    <xf numFmtId="0" fontId="5" fillId="0" borderId="12" xfId="0" applyFont="1" applyBorder="1"/>
    <xf numFmtId="0" fontId="7" fillId="0" borderId="0" xfId="0" applyFont="1" applyBorder="1"/>
    <xf numFmtId="0" fontId="5" fillId="0" borderId="0" xfId="0" quotePrefix="1" applyFont="1" applyBorder="1"/>
    <xf numFmtId="186" fontId="5" fillId="0" borderId="0" xfId="0" applyNumberFormat="1" applyFont="1"/>
    <xf numFmtId="0" fontId="5" fillId="0" borderId="0" xfId="0" quotePrefix="1" applyFont="1" applyFill="1" applyBorder="1"/>
    <xf numFmtId="8" fontId="5" fillId="0" borderId="0" xfId="0" applyNumberFormat="1" applyFont="1"/>
    <xf numFmtId="0" fontId="5" fillId="0" borderId="0" xfId="0" applyFont="1" applyFill="1" applyBorder="1"/>
    <xf numFmtId="44" fontId="5" fillId="0" borderId="13" xfId="0" applyNumberFormat="1" applyFont="1" applyBorder="1"/>
    <xf numFmtId="0" fontId="9" fillId="0" borderId="0" xfId="0" applyFont="1"/>
    <xf numFmtId="0" fontId="10" fillId="0" borderId="0" xfId="0" applyFont="1"/>
    <xf numFmtId="164" fontId="4" fillId="0" borderId="2" xfId="0" applyNumberFormat="1" applyFont="1" applyFill="1" applyBorder="1" applyAlignment="1">
      <alignment horizontal="center" wrapText="1"/>
    </xf>
    <xf numFmtId="0" fontId="4" fillId="0" borderId="14" xfId="0" applyFont="1" applyBorder="1" applyAlignment="1">
      <alignment horizontal="left"/>
    </xf>
    <xf numFmtId="7" fontId="11" fillId="0" borderId="0" xfId="8" applyNumberFormat="1" applyFont="1"/>
    <xf numFmtId="165" fontId="5" fillId="0" borderId="0" xfId="10" applyNumberFormat="1" applyFont="1"/>
    <xf numFmtId="0" fontId="2" fillId="0" borderId="9" xfId="9" applyFont="1" applyBorder="1" applyAlignment="1">
      <alignment horizontal="left"/>
    </xf>
    <xf numFmtId="0" fontId="2" fillId="0" borderId="15" xfId="9" applyFont="1" applyBorder="1" applyAlignment="1">
      <alignment horizontal="left" indent="1"/>
    </xf>
    <xf numFmtId="0" fontId="4" fillId="0" borderId="0" xfId="0" applyFont="1" applyAlignment="1">
      <alignment horizontal="center"/>
    </xf>
  </cellXfs>
  <cellStyles count="14">
    <cellStyle name="Comma 2" xfId="1"/>
    <cellStyle name="Comma 3" xfId="2"/>
    <cellStyle name="Comma 4" xfId="3"/>
    <cellStyle name="Currency" xfId="4" builtinId="4"/>
    <cellStyle name="Currency 2" xfId="5"/>
    <cellStyle name="Currency 3" xfId="6"/>
    <cellStyle name="Currency 4" xfId="7"/>
    <cellStyle name="Normal" xfId="0" builtinId="0"/>
    <cellStyle name="Normal 2" xfId="8"/>
    <cellStyle name="Normal 3" xfId="9"/>
    <cellStyle name="Percent" xfId="10" builtinId="5"/>
    <cellStyle name="Percent 2" xfId="11"/>
    <cellStyle name="Percent 3" xfId="12"/>
    <cellStyle name="Percent 4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tabSelected="1" view="pageLayout" zoomScale="80" zoomScaleNormal="100" zoomScalePageLayoutView="80" workbookViewId="0">
      <selection activeCell="A38" sqref="A38:IV39"/>
    </sheetView>
  </sheetViews>
  <sheetFormatPr defaultRowHeight="12.75" x14ac:dyDescent="0.2"/>
  <cols>
    <col min="1" max="1" width="81.42578125" style="1" customWidth="1"/>
    <col min="2" max="2" width="16" style="1" bestFit="1" customWidth="1"/>
    <col min="3" max="3" width="14" style="1" bestFit="1" customWidth="1"/>
    <col min="4" max="4" width="15.140625" style="1" bestFit="1" customWidth="1"/>
    <col min="5" max="8" width="13" style="1" customWidth="1"/>
    <col min="9" max="9" width="14.7109375" style="1" bestFit="1" customWidth="1"/>
    <col min="10" max="10" width="14.7109375" style="1" customWidth="1"/>
    <col min="11" max="11" width="14.85546875" style="1" bestFit="1" customWidth="1"/>
    <col min="12" max="12" width="15.85546875" style="1" customWidth="1"/>
    <col min="13" max="13" width="14.28515625" style="1" customWidth="1"/>
    <col min="14" max="16384" width="9.140625" style="1"/>
  </cols>
  <sheetData>
    <row r="1" spans="1:13" x14ac:dyDescent="0.2">
      <c r="A1" s="53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3" x14ac:dyDescent="0.2">
      <c r="A2" s="53" t="s">
        <v>26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3" x14ac:dyDescent="0.2">
      <c r="A3" s="2" t="s">
        <v>11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x14ac:dyDescent="0.2">
      <c r="A4" s="53" t="s">
        <v>21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3" ht="13.5" thickBot="1" x14ac:dyDescent="0.25">
      <c r="D5" s="45"/>
      <c r="E5" s="46"/>
    </row>
    <row r="6" spans="1:13" ht="70.150000000000006" customHeight="1" thickBot="1" x14ac:dyDescent="0.25">
      <c r="A6" s="4" t="s">
        <v>0</v>
      </c>
      <c r="B6" s="5" t="s">
        <v>1</v>
      </c>
      <c r="C6" s="5" t="s">
        <v>2</v>
      </c>
      <c r="D6" s="6" t="s">
        <v>3</v>
      </c>
      <c r="E6" s="6" t="s">
        <v>4</v>
      </c>
      <c r="F6" s="5" t="s">
        <v>5</v>
      </c>
      <c r="G6" s="5" t="s">
        <v>6</v>
      </c>
      <c r="H6" s="7" t="s">
        <v>7</v>
      </c>
      <c r="I6" s="8" t="s">
        <v>14</v>
      </c>
      <c r="J6" s="47" t="s">
        <v>24</v>
      </c>
      <c r="K6" s="47" t="s">
        <v>33</v>
      </c>
      <c r="L6" s="9" t="s">
        <v>8</v>
      </c>
      <c r="M6" s="10"/>
    </row>
    <row r="7" spans="1:13" x14ac:dyDescent="0.2">
      <c r="A7" s="11"/>
      <c r="B7" s="10"/>
      <c r="C7" s="10"/>
      <c r="D7" s="12"/>
      <c r="E7" s="12"/>
      <c r="F7" s="10"/>
      <c r="G7" s="10"/>
      <c r="H7" s="13"/>
      <c r="I7" s="10"/>
      <c r="J7" s="10"/>
      <c r="K7" s="10"/>
      <c r="L7" s="10"/>
      <c r="M7" s="10"/>
    </row>
    <row r="8" spans="1:13" ht="15.75" x14ac:dyDescent="0.2">
      <c r="A8" s="14" t="s">
        <v>27</v>
      </c>
      <c r="B8" s="17">
        <v>2144087.2018700023</v>
      </c>
      <c r="C8" s="17">
        <v>1562645.8078961167</v>
      </c>
      <c r="D8" s="17">
        <v>3713502.1735150828</v>
      </c>
      <c r="E8" s="17">
        <v>1381823.7128388644</v>
      </c>
      <c r="F8" s="17">
        <v>873914.65120503737</v>
      </c>
      <c r="G8" s="17">
        <v>262179.00654617901</v>
      </c>
      <c r="H8" s="17">
        <v>1229181.4699515186</v>
      </c>
      <c r="I8" s="17">
        <v>1000000</v>
      </c>
      <c r="J8" s="17">
        <v>19775635.805916563</v>
      </c>
      <c r="K8" s="17">
        <v>2456712.7582028001</v>
      </c>
      <c r="L8" s="17">
        <f>SUM(B8:K8)</f>
        <v>34399682.587942161</v>
      </c>
      <c r="M8" s="16"/>
    </row>
    <row r="9" spans="1:13" x14ac:dyDescent="0.2">
      <c r="A9" s="14" t="s">
        <v>17</v>
      </c>
      <c r="B9" s="17">
        <v>128645</v>
      </c>
      <c r="C9" s="17">
        <v>94500</v>
      </c>
      <c r="D9" s="17">
        <v>223400</v>
      </c>
      <c r="E9" s="17">
        <v>81000</v>
      </c>
      <c r="F9" s="17">
        <v>52435</v>
      </c>
      <c r="G9" s="17">
        <v>15730</v>
      </c>
      <c r="H9" s="17">
        <v>75750</v>
      </c>
      <c r="I9" s="17">
        <v>60110</v>
      </c>
      <c r="J9" s="17">
        <v>1185000</v>
      </c>
      <c r="K9" s="17">
        <v>130000</v>
      </c>
      <c r="L9" s="17">
        <f>SUM(B9:J9)</f>
        <v>1916570</v>
      </c>
      <c r="M9" s="16"/>
    </row>
    <row r="10" spans="1:13" x14ac:dyDescent="0.2">
      <c r="A10" s="14" t="s">
        <v>25</v>
      </c>
      <c r="B10" s="17">
        <v>4725</v>
      </c>
      <c r="C10" s="17">
        <v>1500</v>
      </c>
      <c r="D10" s="17">
        <v>4620</v>
      </c>
      <c r="E10" s="17">
        <v>1200</v>
      </c>
      <c r="F10" s="17">
        <v>1000</v>
      </c>
      <c r="G10" s="17">
        <v>750</v>
      </c>
      <c r="H10" s="17">
        <v>1500</v>
      </c>
      <c r="I10" s="17">
        <v>6250</v>
      </c>
      <c r="J10" s="17">
        <v>150000</v>
      </c>
      <c r="K10" s="17">
        <v>100000</v>
      </c>
      <c r="L10" s="17">
        <f>SUM(B10:K10)</f>
        <v>271545</v>
      </c>
      <c r="M10" s="16"/>
    </row>
    <row r="11" spans="1:13" x14ac:dyDescent="0.2">
      <c r="A11" s="14" t="s">
        <v>40</v>
      </c>
      <c r="B11" s="17">
        <f>(B8*0.2*0.4)</f>
        <v>171526.9761496002</v>
      </c>
      <c r="C11" s="17">
        <f t="shared" ref="C11:K11" si="0">(C8*0.2*0.4)</f>
        <v>125011.66463168935</v>
      </c>
      <c r="D11" s="17">
        <f t="shared" si="0"/>
        <v>297080.17388120666</v>
      </c>
      <c r="E11" s="17">
        <f t="shared" si="0"/>
        <v>110545.89702710917</v>
      </c>
      <c r="F11" s="17">
        <f t="shared" si="0"/>
        <v>69913.172096402996</v>
      </c>
      <c r="G11" s="17">
        <f t="shared" si="0"/>
        <v>20974.320523694321</v>
      </c>
      <c r="H11" s="17">
        <f t="shared" si="0"/>
        <v>98334.517596121499</v>
      </c>
      <c r="I11" s="17">
        <f t="shared" si="0"/>
        <v>80000</v>
      </c>
      <c r="J11" s="17">
        <f t="shared" si="0"/>
        <v>1582050.8644733252</v>
      </c>
      <c r="K11" s="17">
        <f t="shared" si="0"/>
        <v>196537.02065622402</v>
      </c>
      <c r="L11" s="17">
        <f>SUM(B11:J11)</f>
        <v>2555437.5863791495</v>
      </c>
      <c r="M11" s="16"/>
    </row>
    <row r="12" spans="1:13" ht="15.75" x14ac:dyDescent="0.2">
      <c r="A12" s="14" t="s">
        <v>28</v>
      </c>
      <c r="B12" s="18">
        <f>B8*0.02</f>
        <v>42881.744037400051</v>
      </c>
      <c r="C12" s="18">
        <f t="shared" ref="C12:K12" si="1">C8*0.02</f>
        <v>31252.916157922336</v>
      </c>
      <c r="D12" s="18">
        <f t="shared" si="1"/>
        <v>74270.043470301651</v>
      </c>
      <c r="E12" s="18">
        <f t="shared" si="1"/>
        <v>27636.474256777288</v>
      </c>
      <c r="F12" s="18">
        <f t="shared" si="1"/>
        <v>17478.293024100749</v>
      </c>
      <c r="G12" s="18">
        <f t="shared" si="1"/>
        <v>5243.5801309235803</v>
      </c>
      <c r="H12" s="18">
        <f t="shared" si="1"/>
        <v>24583.629399030371</v>
      </c>
      <c r="I12" s="18">
        <f t="shared" si="1"/>
        <v>20000</v>
      </c>
      <c r="J12" s="18">
        <f t="shared" si="1"/>
        <v>395512.71611833124</v>
      </c>
      <c r="K12" s="18">
        <f t="shared" si="1"/>
        <v>49134.255164056005</v>
      </c>
      <c r="L12" s="18">
        <f>SUM(B12:J12)</f>
        <v>638859.39659478725</v>
      </c>
      <c r="M12" s="16"/>
    </row>
    <row r="13" spans="1:13" x14ac:dyDescent="0.2">
      <c r="A13" s="19" t="s">
        <v>15</v>
      </c>
      <c r="B13" s="20">
        <f>+B8-B12-B9-B10-B11</f>
        <v>1796308.4816830021</v>
      </c>
      <c r="C13" s="20">
        <f t="shared" ref="C13:J13" si="2">+C8-C12-C9-C10-C11</f>
        <v>1310381.2271065051</v>
      </c>
      <c r="D13" s="20">
        <f t="shared" si="2"/>
        <v>3114131.9561635745</v>
      </c>
      <c r="E13" s="20">
        <f t="shared" si="2"/>
        <v>1161441.3415549779</v>
      </c>
      <c r="F13" s="20">
        <f t="shared" si="2"/>
        <v>733088.18608453369</v>
      </c>
      <c r="G13" s="20">
        <f t="shared" si="2"/>
        <v>219481.10589156111</v>
      </c>
      <c r="H13" s="20">
        <f t="shared" si="2"/>
        <v>1029013.3229563666</v>
      </c>
      <c r="I13" s="20">
        <f t="shared" si="2"/>
        <v>833640</v>
      </c>
      <c r="J13" s="20">
        <f t="shared" si="2"/>
        <v>16463072.225324906</v>
      </c>
      <c r="K13" s="20">
        <f>+K8-K12-K9-K10-K11</f>
        <v>1981041.4823825199</v>
      </c>
      <c r="L13" s="20">
        <f>SUM(B13:J13)</f>
        <v>26660557.846765429</v>
      </c>
      <c r="M13" s="16"/>
    </row>
    <row r="14" spans="1:13" ht="15.75" x14ac:dyDescent="0.2">
      <c r="A14" s="14" t="s">
        <v>35</v>
      </c>
      <c r="B14" s="15">
        <v>1275000</v>
      </c>
      <c r="C14" s="15">
        <v>900000</v>
      </c>
      <c r="D14" s="15">
        <v>3500500</v>
      </c>
      <c r="E14" s="15">
        <v>1235050</v>
      </c>
      <c r="F14" s="15">
        <v>1500750</v>
      </c>
      <c r="G14" s="15">
        <v>319583</v>
      </c>
      <c r="H14" s="15">
        <v>1250354</v>
      </c>
      <c r="I14" s="15">
        <v>1002504</v>
      </c>
      <c r="J14" s="15">
        <v>13005789</v>
      </c>
      <c r="K14" s="15">
        <v>1525367</v>
      </c>
      <c r="L14" s="15">
        <f>SUM(B14:K14)</f>
        <v>25514897</v>
      </c>
      <c r="M14" s="16"/>
    </row>
    <row r="15" spans="1:13" ht="16.5" customHeight="1" thickBot="1" x14ac:dyDescent="0.25">
      <c r="A15" s="14" t="s">
        <v>36</v>
      </c>
      <c r="B15" s="49">
        <v>2719.7530053547425</v>
      </c>
      <c r="C15" s="49">
        <v>5501.5747532376599</v>
      </c>
      <c r="D15" s="49">
        <v>300505</v>
      </c>
      <c r="E15" s="49">
        <v>10318.3387844715</v>
      </c>
      <c r="F15" s="49">
        <v>46879</v>
      </c>
      <c r="G15" s="49">
        <v>15789.37</v>
      </c>
      <c r="H15" s="49">
        <v>25678.35</v>
      </c>
      <c r="I15" s="49">
        <v>17895</v>
      </c>
      <c r="J15" s="49">
        <v>136799.56</v>
      </c>
      <c r="K15" s="49">
        <v>3426.7434561395698</v>
      </c>
      <c r="L15" s="15">
        <f>SUM(B15:K15)</f>
        <v>565512.68999920343</v>
      </c>
      <c r="M15" s="16"/>
    </row>
    <row r="16" spans="1:13" ht="13.5" thickBot="1" x14ac:dyDescent="0.25">
      <c r="A16" s="19" t="s">
        <v>18</v>
      </c>
      <c r="B16" s="21">
        <f>B13-B14-B15</f>
        <v>518588.72867764736</v>
      </c>
      <c r="C16" s="21">
        <f t="shared" ref="C16:L16" si="3">C13-C14-C15</f>
        <v>404879.65235326742</v>
      </c>
      <c r="D16" s="21">
        <f t="shared" si="3"/>
        <v>-686873.04383642552</v>
      </c>
      <c r="E16" s="21">
        <f t="shared" si="3"/>
        <v>-83926.997229493572</v>
      </c>
      <c r="F16" s="21">
        <f t="shared" si="3"/>
        <v>-814540.81391546631</v>
      </c>
      <c r="G16" s="21">
        <f t="shared" si="3"/>
        <v>-115891.26410843889</v>
      </c>
      <c r="H16" s="21">
        <f t="shared" si="3"/>
        <v>-247019.02704363342</v>
      </c>
      <c r="I16" s="21">
        <f t="shared" si="3"/>
        <v>-186759</v>
      </c>
      <c r="J16" s="21">
        <f t="shared" si="3"/>
        <v>3320483.6653249064</v>
      </c>
      <c r="K16" s="21">
        <f t="shared" si="3"/>
        <v>452247.73892638029</v>
      </c>
      <c r="L16" s="21">
        <f t="shared" si="3"/>
        <v>580148.15676622535</v>
      </c>
      <c r="M16" s="16"/>
    </row>
    <row r="17" spans="1:12" ht="15.75" x14ac:dyDescent="0.2">
      <c r="A17" s="1" t="s">
        <v>32</v>
      </c>
      <c r="L17" s="15">
        <v>100000</v>
      </c>
    </row>
    <row r="18" spans="1:12" ht="13.5" thickBot="1" x14ac:dyDescent="0.25">
      <c r="A18" s="1" t="s">
        <v>29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44">
        <f>SUM(L16:L17)</f>
        <v>680148.15676622535</v>
      </c>
    </row>
    <row r="19" spans="1:12" ht="14.25" thickTop="1" thickBot="1" x14ac:dyDescent="0.25"/>
    <row r="20" spans="1:12" ht="13.5" thickBot="1" x14ac:dyDescent="0.25">
      <c r="A20" s="48" t="s">
        <v>30</v>
      </c>
      <c r="L20" s="15"/>
    </row>
    <row r="22" spans="1:12" ht="13.5" customHeight="1" x14ac:dyDescent="0.2">
      <c r="A22" s="22" t="s">
        <v>15</v>
      </c>
      <c r="B22" s="17">
        <f>+L13</f>
        <v>26660557.846765429</v>
      </c>
      <c r="C22" s="17"/>
      <c r="D22" s="23"/>
    </row>
    <row r="23" spans="1:12" ht="13.5" customHeight="1" x14ac:dyDescent="0.2">
      <c r="A23" s="22" t="s">
        <v>19</v>
      </c>
      <c r="B23" s="17">
        <f>L18</f>
        <v>680148.15676622535</v>
      </c>
      <c r="C23" s="17"/>
      <c r="D23" s="23"/>
    </row>
    <row r="24" spans="1:12" ht="13.5" customHeight="1" x14ac:dyDescent="0.2">
      <c r="A24" s="22"/>
      <c r="C24" s="50"/>
      <c r="E24" s="14"/>
    </row>
    <row r="25" spans="1:12" ht="13.5" customHeight="1" x14ac:dyDescent="0.2">
      <c r="A25" s="22" t="s">
        <v>10</v>
      </c>
      <c r="B25" s="24">
        <f>IF(B23&gt;0,B22*0.02,+B22*-0.02)</f>
        <v>533211.15693530859</v>
      </c>
      <c r="C25" s="24"/>
      <c r="E25" s="14"/>
    </row>
    <row r="26" spans="1:12" ht="13.5" customHeight="1" x14ac:dyDescent="0.2">
      <c r="A26" s="22"/>
      <c r="B26" s="25"/>
      <c r="E26" s="14"/>
    </row>
    <row r="27" spans="1:12" ht="13.5" customHeight="1" x14ac:dyDescent="0.2">
      <c r="A27" s="26" t="s">
        <v>16</v>
      </c>
      <c r="B27" s="24">
        <f>IF(ABS(B23)&gt;ABS(B25),B25-B23, 0)</f>
        <v>-146936.99983091676</v>
      </c>
      <c r="C27" s="24"/>
    </row>
    <row r="28" spans="1:12" x14ac:dyDescent="0.2">
      <c r="A28" s="22" t="s">
        <v>13</v>
      </c>
      <c r="B28" s="15">
        <f>B27/0.98-B27</f>
        <v>-2998.7142822636233</v>
      </c>
      <c r="C28" s="27"/>
    </row>
    <row r="29" spans="1:12" x14ac:dyDescent="0.2">
      <c r="A29" s="22" t="s">
        <v>31</v>
      </c>
      <c r="B29" s="15"/>
      <c r="C29" s="27"/>
    </row>
    <row r="30" spans="1:12" ht="13.5" thickBot="1" x14ac:dyDescent="0.25">
      <c r="A30" s="22" t="s">
        <v>20</v>
      </c>
      <c r="B30" s="28">
        <f>SUM(B27:B28)</f>
        <v>-149935.71411318038</v>
      </c>
    </row>
    <row r="31" spans="1:12" ht="13.5" thickTop="1" x14ac:dyDescent="0.2"/>
    <row r="32" spans="1:12" ht="13.5" thickBot="1" x14ac:dyDescent="0.25"/>
    <row r="33" spans="1:8" x14ac:dyDescent="0.2">
      <c r="A33" s="29" t="s">
        <v>12</v>
      </c>
      <c r="B33" s="30"/>
      <c r="C33" s="30"/>
      <c r="D33" s="30"/>
      <c r="E33" s="30"/>
      <c r="F33" s="30"/>
      <c r="G33" s="30"/>
      <c r="H33" s="31"/>
    </row>
    <row r="34" spans="1:8" x14ac:dyDescent="0.2">
      <c r="A34" s="32" t="s">
        <v>9</v>
      </c>
      <c r="B34" s="25"/>
      <c r="C34" s="25"/>
      <c r="D34" s="25"/>
      <c r="E34" s="25"/>
      <c r="F34" s="25"/>
      <c r="G34" s="25"/>
      <c r="H34" s="33"/>
    </row>
    <row r="35" spans="1:8" x14ac:dyDescent="0.2">
      <c r="A35" s="34" t="s">
        <v>23</v>
      </c>
      <c r="B35" s="25"/>
      <c r="C35" s="25"/>
      <c r="D35" s="25"/>
      <c r="E35" s="25"/>
      <c r="F35" s="25"/>
      <c r="G35" s="25"/>
      <c r="H35" s="33"/>
    </row>
    <row r="36" spans="1:8" x14ac:dyDescent="0.2">
      <c r="A36" s="34" t="s">
        <v>22</v>
      </c>
      <c r="B36" s="25"/>
      <c r="C36" s="25"/>
      <c r="D36" s="25"/>
      <c r="E36" s="25"/>
      <c r="F36" s="25"/>
      <c r="G36" s="25"/>
      <c r="H36" s="33"/>
    </row>
    <row r="37" spans="1:8" x14ac:dyDescent="0.2">
      <c r="A37" s="34" t="s">
        <v>34</v>
      </c>
      <c r="B37" s="25"/>
      <c r="C37" s="25"/>
      <c r="D37" s="25"/>
      <c r="E37" s="25"/>
      <c r="F37" s="25"/>
      <c r="G37" s="25"/>
      <c r="H37" s="33"/>
    </row>
    <row r="38" spans="1:8" ht="12.75" customHeight="1" x14ac:dyDescent="0.2">
      <c r="A38" s="51" t="s">
        <v>37</v>
      </c>
      <c r="B38" s="35"/>
      <c r="C38" s="35"/>
      <c r="D38" s="35"/>
      <c r="E38" s="35"/>
      <c r="F38" s="35"/>
      <c r="G38" s="35"/>
      <c r="H38" s="33"/>
    </row>
    <row r="39" spans="1:8" ht="13.5" thickBot="1" x14ac:dyDescent="0.25">
      <c r="A39" s="52" t="s">
        <v>38</v>
      </c>
      <c r="B39" s="36"/>
      <c r="C39" s="36"/>
      <c r="D39" s="36"/>
      <c r="E39" s="36"/>
      <c r="F39" s="36"/>
      <c r="G39" s="36"/>
      <c r="H39" s="37"/>
    </row>
    <row r="41" spans="1:8" x14ac:dyDescent="0.2">
      <c r="A41" s="38"/>
      <c r="B41" s="25"/>
      <c r="C41" s="25"/>
    </row>
    <row r="42" spans="1:8" x14ac:dyDescent="0.2">
      <c r="A42" s="38"/>
      <c r="B42" s="25"/>
      <c r="C42" s="25"/>
    </row>
    <row r="43" spans="1:8" x14ac:dyDescent="0.2">
      <c r="A43" s="25"/>
      <c r="B43" s="25"/>
      <c r="C43" s="16"/>
    </row>
    <row r="44" spans="1:8" x14ac:dyDescent="0.2">
      <c r="A44" s="25"/>
      <c r="B44" s="39"/>
      <c r="C44" s="16"/>
    </row>
    <row r="45" spans="1:8" x14ac:dyDescent="0.2">
      <c r="A45" s="25"/>
      <c r="B45" s="39"/>
      <c r="C45" s="16"/>
    </row>
    <row r="46" spans="1:8" x14ac:dyDescent="0.2">
      <c r="A46" s="25"/>
      <c r="B46" s="39"/>
      <c r="C46" s="16"/>
      <c r="D46" s="40"/>
    </row>
    <row r="47" spans="1:8" x14ac:dyDescent="0.2">
      <c r="A47" s="25"/>
      <c r="B47" s="41"/>
      <c r="C47" s="16"/>
      <c r="D47" s="42"/>
    </row>
    <row r="48" spans="1:8" x14ac:dyDescent="0.2">
      <c r="A48" s="25"/>
      <c r="B48" s="39"/>
      <c r="C48" s="16"/>
    </row>
    <row r="49" spans="1:3" x14ac:dyDescent="0.2">
      <c r="A49" s="38"/>
      <c r="B49" s="25"/>
      <c r="C49" s="25"/>
    </row>
    <row r="50" spans="1:3" x14ac:dyDescent="0.2">
      <c r="A50" s="25"/>
      <c r="B50" s="25"/>
      <c r="C50" s="16"/>
    </row>
    <row r="51" spans="1:3" x14ac:dyDescent="0.2">
      <c r="A51" s="25"/>
      <c r="B51" s="25"/>
      <c r="C51" s="16"/>
    </row>
    <row r="52" spans="1:3" x14ac:dyDescent="0.2">
      <c r="A52" s="25"/>
      <c r="B52" s="25"/>
      <c r="C52" s="16"/>
    </row>
    <row r="53" spans="1:3" x14ac:dyDescent="0.2">
      <c r="A53" s="25"/>
      <c r="B53" s="25"/>
      <c r="C53" s="16"/>
    </row>
    <row r="54" spans="1:3" x14ac:dyDescent="0.2">
      <c r="A54" s="25"/>
      <c r="B54" s="25"/>
      <c r="C54" s="25"/>
    </row>
    <row r="56" spans="1:3" x14ac:dyDescent="0.2">
      <c r="A56" s="43"/>
    </row>
  </sheetData>
  <mergeCells count="3">
    <mergeCell ref="A4:L4"/>
    <mergeCell ref="A1:L1"/>
    <mergeCell ref="A2:L2"/>
  </mergeCells>
  <phoneticPr fontId="0" type="noConversion"/>
  <printOptions horizontalCentered="1"/>
  <pageMargins left="0" right="0" top="0.87" bottom="1.1299999999999999" header="0.68" footer="0.66"/>
  <pageSetup scale="58" orientation="landscape" r:id="rId1"/>
  <headerFooter alignWithMargins="0">
    <oddFooter xml:space="preserve">&amp;L&amp;"Times New Roman,Bold"Effective Date: 10/01/17
Revision Date: 05/03/18&amp;C&amp;"Times New Roman,Bold"302 CYE 14 THROUGH CYE 18, Attachment A - &amp;P of &amp;P
</oddFooter>
  </headerFooter>
  <rowBreaks count="1" manualBreakCount="1">
    <brk id="39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ECF9C385122E49B7F0F835C81F8CAA" ma:contentTypeVersion="2" ma:contentTypeDescription="Create a new document." ma:contentTypeScope="" ma:versionID="08a4ab342ec49b82684ce1eac44b5f8e">
  <xsd:schema xmlns:xsd="http://www.w3.org/2001/XMLSchema" xmlns:xs="http://www.w3.org/2001/XMLSchema" xmlns:p="http://schemas.microsoft.com/office/2006/metadata/properties" xmlns:ns2="9a7584b9-f9d8-4a69-98e2-98533f92f99d" targetNamespace="http://schemas.microsoft.com/office/2006/metadata/properties" ma:root="true" ma:fieldsID="782ccfba0eea863dc2b09be334b6a13a" ns2:_="">
    <xsd:import namespace="9a7584b9-f9d8-4a69-98e2-98533f92f99d"/>
    <xsd:element name="properties">
      <xsd:complexType>
        <xsd:sequence>
          <xsd:element name="documentManagement">
            <xsd:complexType>
              <xsd:all>
                <xsd:element ref="ns2:Version_x0020_History" minOccurs="0"/>
                <xsd:element ref="ns2:statu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7584b9-f9d8-4a69-98e2-98533f92f99d" elementFormDefault="qualified">
    <xsd:import namespace="http://schemas.microsoft.com/office/2006/documentManagement/types"/>
    <xsd:import namespace="http://schemas.microsoft.com/office/infopath/2007/PartnerControls"/>
    <xsd:element name="Version_x0020_History" ma:index="8" nillable="true" ma:displayName="Version History" ma:internalName="Version_x0020_History">
      <xsd:simpleType>
        <xsd:restriction base="dms:Note">
          <xsd:maxLength value="255"/>
        </xsd:restriction>
      </xsd:simpleType>
    </xsd:element>
    <xsd:element name="status" ma:index="9" ma:displayName="status" ma:default="Active" ma:format="Dropdown" ma:internalName="status">
      <xsd:simpleType>
        <xsd:restriction base="dms:Choice">
          <xsd:enumeration value="Active"/>
          <xsd:enumeration value="APC"/>
          <xsd:enumeration value="TCN PC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a7584b9-f9d8-4a69-98e2-98533f92f99d">Active</status>
    <Version_x0020_History xmlns="9a7584b9-f9d8-4a69-98e2-98533f92f99d" xsi:nil="true"/>
  </documentManagement>
</p:properties>
</file>

<file path=customXml/itemProps1.xml><?xml version="1.0" encoding="utf-8"?>
<ds:datastoreItem xmlns:ds="http://schemas.openxmlformats.org/officeDocument/2006/customXml" ds:itemID="{0CA11088-F1EA-41CD-9EF0-F0505AE33E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7584b9-f9d8-4a69-98e2-98533f92f9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676DCA-BCAF-4A2C-887F-29F9BE7C5A4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417725-E99E-40FE-930B-AA3A55CBF1B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9a7584b9-f9d8-4a69-98e2-98533f92f99d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PPC Recon Attachment A</vt:lpstr>
      <vt:lpstr>'PPC Recon Attachment A'!Print_Area</vt:lpstr>
    </vt:vector>
  </TitlesOfParts>
  <Company>AHCCCS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DMTibbs</dc:creator>
  <cp:lastModifiedBy>Parra, Carol</cp:lastModifiedBy>
  <cp:lastPrinted>2018-02-07T00:01:25Z</cp:lastPrinted>
  <dcterms:created xsi:type="dcterms:W3CDTF">2004-09-02T22:51:05Z</dcterms:created>
  <dcterms:modified xsi:type="dcterms:W3CDTF">2019-11-26T16:58:10Z</dcterms:modified>
</cp:coreProperties>
</file>